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Приоритет 2030\2025 год\январь 25\"/>
    </mc:Choice>
  </mc:AlternateContent>
  <workbookProtection workbookAlgorithmName="SHA-512" workbookHashValue="S0SuYDYpF7sHkw2HbA1WCefjAq78KPynSMBMaIkD3GBRto7EYdSgHURxqNTlJqCbafNT1kpoGC75CVmtvrFvUg==" workbookSaltValue="hVjaLJ/wz1eJdZ3Yw1yuCw==" workbookSpinCount="100000" lockStructure="1"/>
  <bookViews>
    <workbookView xWindow="0" yWindow="0" windowWidth="28800" windowHeight="12330" activeTab="1"/>
  </bookViews>
  <sheets>
    <sheet name="Титул" sheetId="1" r:id="rId1"/>
    <sheet name="Ввод данных" sheetId="2" r:id="rId2"/>
    <sheet name="Прил_ПЭ_Базовая часть" sheetId="3" r:id="rId3"/>
    <sheet name="Прил_ПЭ_Базовая часть_расчет 33" sheetId="4" r:id="rId4"/>
    <sheet name="Прил_5_1_ПЭ_Спецчасть_ИЛ" sheetId="5" state="hidden" r:id="rId5"/>
    <sheet name="Прил_5_1_ПЭ_Спецчасть_ИЛ_Рас 33" sheetId="6" state="hidden" r:id="rId6"/>
    <sheet name="Прил_5_2_ПЭ_Спецчасть_ТиОЛ" sheetId="7" state="hidden" r:id="rId7"/>
    <sheet name="Прил_5_2_ПСпецчасть_ТиОЛ_Рас 33" sheetId="8" state="hidden" r:id="rId8"/>
  </sheets>
  <definedNames>
    <definedName name="_xlnm._FilterDatabase" localSheetId="1" hidden="1">'Ввод данных'!$C$1:$E$106</definedName>
    <definedName name="_xlnm._FilterDatabase" localSheetId="5" hidden="1">'Прил_5_1_ПЭ_Спецчасть_ИЛ_Рас 33'!$A$1:$S$33</definedName>
    <definedName name="_xlnm._FilterDatabase" localSheetId="7" hidden="1">'Прил_5_2_ПСпецчасть_ТиОЛ_Рас 33'!$B$1:$S$35</definedName>
    <definedName name="_xlnm._FilterDatabase" localSheetId="3" hidden="1">'Прил_ПЭ_Базовая часть_расчет 33'!$A$1:$S$81</definedName>
    <definedName name="Print_Titles" localSheetId="5">'Прил_5_1_ПЭ_Спецчасть_ИЛ_Рас 33'!$1:$2</definedName>
    <definedName name="Print_Titles" localSheetId="7">'Прил_5_2_ПСпецчасть_ТиОЛ_Рас 33'!$1:$2</definedName>
    <definedName name="Print_Titles" localSheetId="3">'Прил_ПЭ_Базовая часть_расчет 33'!$1:$2</definedName>
    <definedName name="_xlnm.Print_Area" localSheetId="4">Прил_5_1_ПЭ_Спецчасть_ИЛ!$A$1:$G$26</definedName>
    <definedName name="_xlnm.Print_Area" localSheetId="2">'Прил_ПЭ_Базовая часть'!$A$1:$G$43</definedName>
    <definedName name="_xlnm.Print_Area" localSheetId="3">'Прил_ПЭ_Базовая часть_расчет 33'!$A$1:$S$88</definedName>
    <definedName name="ПРГ1">#REF!</definedName>
  </definedNames>
  <calcPr calcId="162913"/>
</workbook>
</file>

<file path=xl/calcChain.xml><?xml version="1.0" encoding="utf-8"?>
<calcChain xmlns="http://schemas.openxmlformats.org/spreadsheetml/2006/main">
  <c r="R43" i="8" l="1"/>
  <c r="Q43" i="8"/>
  <c r="P43" i="8"/>
  <c r="O43" i="8"/>
  <c r="N43" i="8"/>
  <c r="M43" i="8"/>
  <c r="L43" i="8"/>
  <c r="K43" i="8"/>
  <c r="J43" i="8"/>
  <c r="H43" i="8"/>
  <c r="G43" i="8"/>
  <c r="F43" i="8"/>
  <c r="R42" i="8"/>
  <c r="R40" i="8" s="1"/>
  <c r="Q42" i="8"/>
  <c r="Q40" i="8" s="1"/>
  <c r="P42" i="8"/>
  <c r="P40" i="8" s="1"/>
  <c r="O42" i="8"/>
  <c r="N42" i="8"/>
  <c r="M42" i="8"/>
  <c r="L42" i="8"/>
  <c r="L40" i="8" s="1"/>
  <c r="K42" i="8"/>
  <c r="K40" i="8" s="1"/>
  <c r="J42" i="8"/>
  <c r="J40" i="8" s="1"/>
  <c r="E20" i="7" s="1"/>
  <c r="H42" i="8"/>
  <c r="H40" i="8" s="1"/>
  <c r="G42" i="8"/>
  <c r="G40" i="8" s="1"/>
  <c r="F42" i="8"/>
  <c r="F40" i="8" s="1"/>
  <c r="J41" i="8"/>
  <c r="O40" i="8"/>
  <c r="N40" i="8"/>
  <c r="M40" i="8"/>
  <c r="J39" i="8"/>
  <c r="J38" i="8"/>
  <c r="J37" i="8"/>
  <c r="R36" i="8"/>
  <c r="Q36" i="8"/>
  <c r="P36" i="8"/>
  <c r="O36" i="8"/>
  <c r="N36" i="8"/>
  <c r="M36" i="8"/>
  <c r="L36" i="8"/>
  <c r="K36" i="8"/>
  <c r="J36" i="8"/>
  <c r="H36" i="8"/>
  <c r="G36" i="8"/>
  <c r="F36" i="8"/>
  <c r="R35" i="8"/>
  <c r="Q35" i="8"/>
  <c r="P35" i="8"/>
  <c r="O35" i="8"/>
  <c r="N35" i="8"/>
  <c r="M35" i="8"/>
  <c r="L35" i="8"/>
  <c r="K35" i="8"/>
  <c r="J35" i="8"/>
  <c r="H35" i="8"/>
  <c r="G35" i="8"/>
  <c r="F35" i="8"/>
  <c r="R34" i="8"/>
  <c r="Q34" i="8"/>
  <c r="P34" i="8"/>
  <c r="O34" i="8"/>
  <c r="N34" i="8"/>
  <c r="M34" i="8"/>
  <c r="L34" i="8"/>
  <c r="K34" i="8"/>
  <c r="J34" i="8"/>
  <c r="H34" i="8"/>
  <c r="G34" i="8"/>
  <c r="F34" i="8"/>
  <c r="R33" i="8"/>
  <c r="Q33" i="8"/>
  <c r="P33" i="8"/>
  <c r="O33" i="8"/>
  <c r="N33" i="8"/>
  <c r="M33" i="8"/>
  <c r="L33" i="8"/>
  <c r="K33" i="8"/>
  <c r="J33" i="8"/>
  <c r="H33" i="8"/>
  <c r="G33" i="8"/>
  <c r="F33" i="8"/>
  <c r="R32" i="8"/>
  <c r="Q32" i="8"/>
  <c r="P32" i="8"/>
  <c r="O32" i="8"/>
  <c r="N32" i="8"/>
  <c r="M32" i="8"/>
  <c r="L32" i="8"/>
  <c r="K32" i="8"/>
  <c r="J32" i="8"/>
  <c r="H32" i="8"/>
  <c r="G32" i="8"/>
  <c r="F32" i="8"/>
  <c r="R31" i="8"/>
  <c r="Q31" i="8"/>
  <c r="P31" i="8"/>
  <c r="O31" i="8"/>
  <c r="N31" i="8"/>
  <c r="M31" i="8"/>
  <c r="L31" i="8"/>
  <c r="K31" i="8"/>
  <c r="J31" i="8"/>
  <c r="H31" i="8"/>
  <c r="G31" i="8"/>
  <c r="F31" i="8"/>
  <c r="R30" i="8"/>
  <c r="Q30" i="8"/>
  <c r="Q24" i="8" s="1"/>
  <c r="P30" i="8"/>
  <c r="P24" i="8" s="1"/>
  <c r="O30" i="8"/>
  <c r="O24" i="8" s="1"/>
  <c r="N30" i="8"/>
  <c r="N24" i="8" s="1"/>
  <c r="M30" i="8"/>
  <c r="M24" i="8" s="1"/>
  <c r="L30" i="8"/>
  <c r="L24" i="8" s="1"/>
  <c r="K30" i="8"/>
  <c r="J30" i="8"/>
  <c r="H30" i="8"/>
  <c r="G30" i="8"/>
  <c r="F30" i="8"/>
  <c r="J29" i="8"/>
  <c r="J28" i="8"/>
  <c r="J27" i="8"/>
  <c r="J26" i="8"/>
  <c r="J25" i="8"/>
  <c r="J24" i="8" s="1"/>
  <c r="E18" i="7" s="1"/>
  <c r="R24" i="8"/>
  <c r="K24" i="8"/>
  <c r="H24" i="8"/>
  <c r="G24" i="8"/>
  <c r="F24" i="8"/>
  <c r="J23" i="8"/>
  <c r="J22" i="8"/>
  <c r="J21" i="8"/>
  <c r="J20" i="8"/>
  <c r="R19" i="8"/>
  <c r="Q19" i="8"/>
  <c r="P19" i="8"/>
  <c r="O19" i="8"/>
  <c r="N19" i="8"/>
  <c r="M19" i="8"/>
  <c r="L19" i="8"/>
  <c r="K19" i="8"/>
  <c r="J19" i="8"/>
  <c r="E17" i="7" s="1"/>
  <c r="H19" i="8"/>
  <c r="G19" i="8"/>
  <c r="F19" i="8"/>
  <c r="J18" i="8"/>
  <c r="J17" i="8"/>
  <c r="J16" i="8"/>
  <c r="J15" i="8"/>
  <c r="J14" i="8"/>
  <c r="J13" i="8"/>
  <c r="J12" i="8"/>
  <c r="J11" i="8"/>
  <c r="J10" i="8"/>
  <c r="J9" i="8"/>
  <c r="R8" i="8"/>
  <c r="Q8" i="8"/>
  <c r="P8" i="8"/>
  <c r="O8" i="8"/>
  <c r="N8" i="8"/>
  <c r="M8" i="8"/>
  <c r="L8" i="8"/>
  <c r="K8" i="8"/>
  <c r="J8" i="8"/>
  <c r="H8" i="8"/>
  <c r="G8" i="8"/>
  <c r="F8" i="8"/>
  <c r="J7" i="8"/>
  <c r="J6" i="8"/>
  <c r="J5" i="8"/>
  <c r="J4" i="8"/>
  <c r="R3" i="8"/>
  <c r="Q3" i="8"/>
  <c r="P3" i="8"/>
  <c r="O3" i="8"/>
  <c r="N3" i="8"/>
  <c r="M3" i="8"/>
  <c r="L3" i="8"/>
  <c r="K3" i="8"/>
  <c r="J3" i="8"/>
  <c r="H3" i="8"/>
  <c r="G3" i="8"/>
  <c r="F3" i="8"/>
  <c r="D20" i="7"/>
  <c r="C20" i="7"/>
  <c r="B20" i="7"/>
  <c r="E19" i="7"/>
  <c r="D19" i="7"/>
  <c r="C19" i="7"/>
  <c r="B19" i="7"/>
  <c r="D18" i="7"/>
  <c r="C18" i="7"/>
  <c r="B18" i="7"/>
  <c r="D17" i="7"/>
  <c r="C17" i="7"/>
  <c r="B17" i="7"/>
  <c r="E16" i="7"/>
  <c r="D16" i="7"/>
  <c r="C16" i="7"/>
  <c r="B16" i="7"/>
  <c r="E15" i="7"/>
  <c r="D15" i="7"/>
  <c r="C15" i="7"/>
  <c r="B15" i="7"/>
  <c r="J45" i="6"/>
  <c r="J44" i="6"/>
  <c r="J43" i="6"/>
  <c r="J42" i="6" s="1"/>
  <c r="E20" i="5" s="1"/>
  <c r="R42" i="6"/>
  <c r="Q42" i="6"/>
  <c r="P42" i="6"/>
  <c r="O42" i="6"/>
  <c r="N42" i="6"/>
  <c r="M42" i="6"/>
  <c r="L42" i="6"/>
  <c r="K42" i="6"/>
  <c r="H42" i="6"/>
  <c r="G42" i="6"/>
  <c r="F42" i="6"/>
  <c r="J41" i="6"/>
  <c r="R40" i="6"/>
  <c r="Q40" i="6"/>
  <c r="P40" i="6"/>
  <c r="O40" i="6"/>
  <c r="N40" i="6"/>
  <c r="M40" i="6"/>
  <c r="L40" i="6"/>
  <c r="K40" i="6"/>
  <c r="J40" i="6"/>
  <c r="H40" i="6"/>
  <c r="H38" i="6" s="1"/>
  <c r="G40" i="6"/>
  <c r="G38" i="6" s="1"/>
  <c r="J39" i="6"/>
  <c r="J38" i="6" s="1"/>
  <c r="E19" i="5" s="1"/>
  <c r="R38" i="6"/>
  <c r="Q38" i="6"/>
  <c r="P38" i="6"/>
  <c r="O38" i="6"/>
  <c r="N38" i="6"/>
  <c r="M38" i="6"/>
  <c r="L38" i="6"/>
  <c r="K38" i="6"/>
  <c r="F38" i="6"/>
  <c r="J37" i="6"/>
  <c r="J34" i="6" s="1"/>
  <c r="E18" i="5" s="1"/>
  <c r="J36" i="6"/>
  <c r="J35" i="6"/>
  <c r="R34" i="6"/>
  <c r="Q34" i="6"/>
  <c r="P34" i="6"/>
  <c r="O34" i="6"/>
  <c r="N34" i="6"/>
  <c r="M34" i="6"/>
  <c r="L34" i="6"/>
  <c r="K34" i="6"/>
  <c r="H34" i="6"/>
  <c r="G34" i="6"/>
  <c r="F34" i="6"/>
  <c r="R33" i="6"/>
  <c r="Q33" i="6"/>
  <c r="P33" i="6"/>
  <c r="O33" i="6"/>
  <c r="N33" i="6"/>
  <c r="M33" i="6"/>
  <c r="L33" i="6"/>
  <c r="K33" i="6"/>
  <c r="J33" i="6"/>
  <c r="H33" i="6"/>
  <c r="G33" i="6"/>
  <c r="F33" i="6"/>
  <c r="R32" i="6"/>
  <c r="Q32" i="6"/>
  <c r="P32" i="6"/>
  <c r="O32" i="6"/>
  <c r="N32" i="6"/>
  <c r="M32" i="6"/>
  <c r="L32" i="6"/>
  <c r="K32" i="6"/>
  <c r="J32" i="6"/>
  <c r="H32" i="6"/>
  <c r="G32" i="6"/>
  <c r="F32" i="6"/>
  <c r="R31" i="6"/>
  <c r="Q31" i="6"/>
  <c r="P31" i="6"/>
  <c r="O31" i="6"/>
  <c r="N31" i="6"/>
  <c r="M31" i="6"/>
  <c r="L31" i="6"/>
  <c r="K31" i="6"/>
  <c r="J31" i="6"/>
  <c r="H31" i="6"/>
  <c r="G31" i="6"/>
  <c r="F31" i="6"/>
  <c r="R30" i="6"/>
  <c r="R24" i="6" s="1"/>
  <c r="Q30" i="6"/>
  <c r="P30" i="6"/>
  <c r="O30" i="6"/>
  <c r="N30" i="6"/>
  <c r="M30" i="6"/>
  <c r="L30" i="6"/>
  <c r="K30" i="6"/>
  <c r="J30" i="6"/>
  <c r="H30" i="6"/>
  <c r="H24" i="6" s="1"/>
  <c r="G30" i="6"/>
  <c r="G24" i="6" s="1"/>
  <c r="F30" i="6"/>
  <c r="F24" i="6" s="1"/>
  <c r="J29" i="6"/>
  <c r="J24" i="6" s="1"/>
  <c r="E17" i="5" s="1"/>
  <c r="J28" i="6"/>
  <c r="J27" i="6"/>
  <c r="J26" i="6"/>
  <c r="J25" i="6"/>
  <c r="Q24" i="6"/>
  <c r="P24" i="6"/>
  <c r="O24" i="6"/>
  <c r="N24" i="6"/>
  <c r="M24" i="6"/>
  <c r="L24" i="6"/>
  <c r="K24" i="6"/>
  <c r="J23" i="6"/>
  <c r="J22" i="6"/>
  <c r="J21" i="6"/>
  <c r="J20" i="6"/>
  <c r="J17" i="6" s="1"/>
  <c r="E16" i="5" s="1"/>
  <c r="J19" i="6"/>
  <c r="J18" i="6"/>
  <c r="R17" i="6"/>
  <c r="Q17" i="6"/>
  <c r="P17" i="6"/>
  <c r="O17" i="6"/>
  <c r="N17" i="6"/>
  <c r="M17" i="6"/>
  <c r="L17" i="6"/>
  <c r="K17" i="6"/>
  <c r="H17" i="6"/>
  <c r="G17" i="6"/>
  <c r="F17" i="6"/>
  <c r="R16" i="6"/>
  <c r="Q16" i="6"/>
  <c r="P16" i="6"/>
  <c r="O16" i="6"/>
  <c r="N16" i="6"/>
  <c r="M16" i="6"/>
  <c r="L16" i="6"/>
  <c r="K16" i="6"/>
  <c r="J16" i="6"/>
  <c r="H16" i="6"/>
  <c r="G16" i="6"/>
  <c r="F16" i="6"/>
  <c r="R15" i="6"/>
  <c r="Q15" i="6"/>
  <c r="P15" i="6"/>
  <c r="O15" i="6"/>
  <c r="N15" i="6"/>
  <c r="M15" i="6"/>
  <c r="L15" i="6"/>
  <c r="K15" i="6"/>
  <c r="J15" i="6"/>
  <c r="H15" i="6"/>
  <c r="G15" i="6"/>
  <c r="F15" i="6"/>
  <c r="R14" i="6"/>
  <c r="Q14" i="6"/>
  <c r="Q12" i="6" s="1"/>
  <c r="P14" i="6"/>
  <c r="P12" i="6" s="1"/>
  <c r="O14" i="6"/>
  <c r="O12" i="6" s="1"/>
  <c r="N14" i="6"/>
  <c r="N12" i="6" s="1"/>
  <c r="M14" i="6"/>
  <c r="M12" i="6" s="1"/>
  <c r="L14" i="6"/>
  <c r="K14" i="6"/>
  <c r="J14" i="6"/>
  <c r="H14" i="6"/>
  <c r="G14" i="6"/>
  <c r="G12" i="6" s="1"/>
  <c r="F14" i="6"/>
  <c r="F12" i="6" s="1"/>
  <c r="J13" i="6"/>
  <c r="R12" i="6"/>
  <c r="L12" i="6"/>
  <c r="K12" i="6"/>
  <c r="J12" i="6"/>
  <c r="E15" i="5" s="1"/>
  <c r="H12" i="6"/>
  <c r="J11" i="6"/>
  <c r="J4" i="6" s="1"/>
  <c r="J3" i="6" s="1"/>
  <c r="E14" i="5" s="1"/>
  <c r="J10" i="6"/>
  <c r="J9" i="6"/>
  <c r="J8" i="6"/>
  <c r="J7" i="6"/>
  <c r="J6" i="6"/>
  <c r="J5" i="6"/>
  <c r="R3" i="6"/>
  <c r="Q3" i="6"/>
  <c r="P3" i="6"/>
  <c r="O3" i="6"/>
  <c r="N3" i="6"/>
  <c r="M3" i="6"/>
  <c r="L3" i="6"/>
  <c r="K3" i="6"/>
  <c r="H3" i="6"/>
  <c r="G3" i="6"/>
  <c r="F3" i="6"/>
  <c r="D20" i="5"/>
  <c r="C20" i="5"/>
  <c r="B20" i="5"/>
  <c r="D19" i="5"/>
  <c r="C19" i="5"/>
  <c r="B19" i="5"/>
  <c r="D18" i="5"/>
  <c r="C18" i="5"/>
  <c r="B18" i="5"/>
  <c r="D17" i="5"/>
  <c r="C17" i="5"/>
  <c r="B17" i="5"/>
  <c r="D16" i="5"/>
  <c r="C16" i="5"/>
  <c r="B16" i="5"/>
  <c r="D15" i="5"/>
  <c r="C15" i="5"/>
  <c r="B15" i="5"/>
  <c r="D14" i="5"/>
  <c r="C14" i="5"/>
  <c r="B14" i="5"/>
  <c r="R104" i="4"/>
  <c r="R100" i="4" s="1"/>
  <c r="Q104" i="4"/>
  <c r="Q100" i="4" s="1"/>
  <c r="P104" i="4"/>
  <c r="P100" i="4" s="1"/>
  <c r="O104" i="4"/>
  <c r="O100" i="4" s="1"/>
  <c r="N104" i="4"/>
  <c r="M104" i="4"/>
  <c r="L104" i="4"/>
  <c r="K104" i="4"/>
  <c r="J104" i="4"/>
  <c r="H104" i="4"/>
  <c r="G104" i="4"/>
  <c r="G100" i="4" s="1"/>
  <c r="F104" i="4"/>
  <c r="F100" i="4" s="1"/>
  <c r="J103" i="4"/>
  <c r="J100" i="4" s="1"/>
  <c r="E24" i="3" s="1"/>
  <c r="J102" i="4"/>
  <c r="J101" i="4"/>
  <c r="N100" i="4"/>
  <c r="M100" i="4"/>
  <c r="L100" i="4"/>
  <c r="K100" i="4"/>
  <c r="H100" i="4"/>
  <c r="J99" i="4"/>
  <c r="J98" i="4"/>
  <c r="J97" i="4"/>
  <c r="J96" i="4"/>
  <c r="J95" i="4"/>
  <c r="J94" i="4"/>
  <c r="J93" i="4"/>
  <c r="J92" i="4"/>
  <c r="J91" i="4"/>
  <c r="J90" i="4"/>
  <c r="J89" i="4"/>
  <c r="J88" i="4"/>
  <c r="J87" i="4"/>
  <c r="R86" i="4"/>
  <c r="Q86" i="4"/>
  <c r="P86" i="4"/>
  <c r="O86" i="4"/>
  <c r="N86" i="4"/>
  <c r="M86" i="4"/>
  <c r="L86" i="4"/>
  <c r="K86" i="4"/>
  <c r="J86" i="4"/>
  <c r="E23" i="3" s="1"/>
  <c r="H86" i="4"/>
  <c r="G86" i="4"/>
  <c r="F86" i="4"/>
  <c r="R85" i="4"/>
  <c r="Q85" i="4"/>
  <c r="P85" i="4"/>
  <c r="O85" i="4"/>
  <c r="N85" i="4"/>
  <c r="M85" i="4"/>
  <c r="L85" i="4"/>
  <c r="K85" i="4"/>
  <c r="K82" i="4" s="1"/>
  <c r="J85" i="4"/>
  <c r="J82" i="4" s="1"/>
  <c r="E22" i="3" s="1"/>
  <c r="H85" i="4"/>
  <c r="G85" i="4"/>
  <c r="G82" i="4" s="1"/>
  <c r="F85" i="4"/>
  <c r="F82" i="4" s="1"/>
  <c r="J84" i="4"/>
  <c r="J83" i="4"/>
  <c r="R82" i="4"/>
  <c r="Q82" i="4"/>
  <c r="P82" i="4"/>
  <c r="O82" i="4"/>
  <c r="N82" i="4"/>
  <c r="M82" i="4"/>
  <c r="L82" i="4"/>
  <c r="H82" i="4"/>
  <c r="R81" i="4"/>
  <c r="Q81" i="4"/>
  <c r="P81" i="4"/>
  <c r="O81" i="4"/>
  <c r="N81" i="4"/>
  <c r="M81" i="4"/>
  <c r="L81" i="4"/>
  <c r="K81" i="4"/>
  <c r="J81" i="4"/>
  <c r="H81" i="4"/>
  <c r="G81" i="4"/>
  <c r="F81" i="4"/>
  <c r="J80" i="4"/>
  <c r="R79" i="4"/>
  <c r="Q79" i="4"/>
  <c r="P79" i="4"/>
  <c r="P77" i="4" s="1"/>
  <c r="O79" i="4"/>
  <c r="N79" i="4"/>
  <c r="M79" i="4"/>
  <c r="M77" i="4" s="1"/>
  <c r="L79" i="4"/>
  <c r="L77" i="4" s="1"/>
  <c r="K79" i="4"/>
  <c r="J79" i="4"/>
  <c r="H79" i="4"/>
  <c r="H77" i="4" s="1"/>
  <c r="G79" i="4"/>
  <c r="F79" i="4"/>
  <c r="J78" i="4"/>
  <c r="R77" i="4"/>
  <c r="Q77" i="4"/>
  <c r="O77" i="4"/>
  <c r="N77" i="4"/>
  <c r="K77" i="4"/>
  <c r="G77" i="4"/>
  <c r="F77" i="4"/>
  <c r="J65" i="4"/>
  <c r="R64" i="4"/>
  <c r="Q64" i="4"/>
  <c r="P64" i="4"/>
  <c r="O64" i="4"/>
  <c r="N64" i="4"/>
  <c r="M64" i="4"/>
  <c r="L64" i="4"/>
  <c r="K64" i="4"/>
  <c r="J64" i="4"/>
  <c r="H64" i="4"/>
  <c r="G64" i="4"/>
  <c r="F64" i="4"/>
  <c r="R63" i="4"/>
  <c r="R61" i="4" s="1"/>
  <c r="Q63" i="4"/>
  <c r="P63" i="4"/>
  <c r="O63" i="4"/>
  <c r="O61" i="4" s="1"/>
  <c r="N63" i="4"/>
  <c r="N61" i="4" s="1"/>
  <c r="M63" i="4"/>
  <c r="L63" i="4"/>
  <c r="L61" i="4" s="1"/>
  <c r="K63" i="4"/>
  <c r="K61" i="4" s="1"/>
  <c r="J63" i="4"/>
  <c r="H63" i="4"/>
  <c r="G63" i="4"/>
  <c r="F63" i="4"/>
  <c r="J62" i="4"/>
  <c r="J61" i="4" s="1"/>
  <c r="E19" i="3" s="1"/>
  <c r="Q61" i="4"/>
  <c r="P61" i="4"/>
  <c r="M61" i="4"/>
  <c r="H61" i="4"/>
  <c r="G61" i="4"/>
  <c r="F61" i="4"/>
  <c r="J60" i="4"/>
  <c r="J59" i="4"/>
  <c r="J58" i="4"/>
  <c r="J57" i="4"/>
  <c r="J56" i="4"/>
  <c r="J55" i="4"/>
  <c r="R53" i="4"/>
  <c r="Q53" i="4"/>
  <c r="P53" i="4"/>
  <c r="O53" i="4"/>
  <c r="N53" i="4"/>
  <c r="M53" i="4"/>
  <c r="L53" i="4"/>
  <c r="K53" i="4"/>
  <c r="H53" i="4"/>
  <c r="G53" i="4"/>
  <c r="F53" i="4"/>
  <c r="J52" i="4"/>
  <c r="J51" i="4"/>
  <c r="J50" i="4"/>
  <c r="J49" i="4"/>
  <c r="J48" i="4"/>
  <c r="J47" i="4" s="1"/>
  <c r="J45" i="4" s="1"/>
  <c r="E17" i="3" s="1"/>
  <c r="J46" i="4"/>
  <c r="J44" i="4"/>
  <c r="J43" i="4"/>
  <c r="J42" i="4"/>
  <c r="J41" i="4"/>
  <c r="J40" i="4"/>
  <c r="J39" i="4"/>
  <c r="J38" i="4"/>
  <c r="J37" i="4"/>
  <c r="J36" i="4"/>
  <c r="J35" i="4"/>
  <c r="J34" i="4"/>
  <c r="J33" i="4"/>
  <c r="J32" i="4" s="1"/>
  <c r="J31" i="4" s="1"/>
  <c r="J30" i="4" s="1"/>
  <c r="E16" i="3" s="1"/>
  <c r="R30" i="4"/>
  <c r="Q30" i="4"/>
  <c r="P30" i="4"/>
  <c r="O30" i="4"/>
  <c r="N30" i="4"/>
  <c r="M30" i="4"/>
  <c r="L30" i="4"/>
  <c r="K30" i="4"/>
  <c r="H30" i="4"/>
  <c r="G30" i="4"/>
  <c r="F30" i="4"/>
  <c r="J29" i="4"/>
  <c r="J28" i="4"/>
  <c r="J27" i="4"/>
  <c r="J26" i="4"/>
  <c r="J25" i="4"/>
  <c r="J24" i="4"/>
  <c r="J23" i="4"/>
  <c r="J21" i="4"/>
  <c r="J20" i="4"/>
  <c r="J19" i="4"/>
  <c r="J16" i="4"/>
  <c r="J15" i="4"/>
  <c r="J14" i="4"/>
  <c r="J13" i="4"/>
  <c r="J12" i="4"/>
  <c r="J11" i="4"/>
  <c r="J10" i="4"/>
  <c r="J9" i="4"/>
  <c r="J5" i="4" s="1"/>
  <c r="J8" i="4"/>
  <c r="J7" i="4"/>
  <c r="J6" i="4"/>
  <c r="J4" i="4" s="1"/>
  <c r="J3" i="4" s="1"/>
  <c r="E15" i="3" s="1"/>
  <c r="R3" i="4"/>
  <c r="Q3" i="4"/>
  <c r="P3" i="4"/>
  <c r="O3" i="4"/>
  <c r="N3" i="4"/>
  <c r="M3" i="4"/>
  <c r="L3" i="4"/>
  <c r="K3" i="4"/>
  <c r="H3" i="4"/>
  <c r="G3" i="4"/>
  <c r="F3" i="4"/>
  <c r="D24" i="3"/>
  <c r="C24" i="3"/>
  <c r="B24" i="3"/>
  <c r="D23" i="3"/>
  <c r="C23" i="3"/>
  <c r="B23" i="3"/>
  <c r="D22" i="3"/>
  <c r="C22" i="3"/>
  <c r="B22" i="3"/>
  <c r="D21" i="3"/>
  <c r="C21" i="3"/>
  <c r="B21" i="3"/>
  <c r="E20" i="3"/>
  <c r="D20" i="3"/>
  <c r="C20" i="3"/>
  <c r="B20" i="3"/>
  <c r="D19" i="3"/>
  <c r="C19" i="3"/>
  <c r="B19" i="3"/>
  <c r="D18" i="3"/>
  <c r="C18" i="3"/>
  <c r="B18" i="3"/>
  <c r="D17" i="3"/>
  <c r="C17" i="3"/>
  <c r="B17" i="3"/>
  <c r="D16" i="3"/>
  <c r="C16" i="3"/>
  <c r="B16" i="3"/>
  <c r="D15" i="3"/>
  <c r="C15" i="3"/>
  <c r="B15" i="3"/>
  <c r="D55" i="2"/>
  <c r="D46" i="2"/>
  <c r="D43" i="2"/>
  <c r="D39" i="2"/>
  <c r="D34" i="2"/>
  <c r="D29" i="2"/>
  <c r="D28" i="2"/>
  <c r="D20" i="2"/>
  <c r="D16" i="2"/>
  <c r="D9" i="2"/>
  <c r="D3" i="2"/>
  <c r="J54" i="4" l="1"/>
  <c r="J53" i="4" s="1"/>
  <c r="E18" i="3" s="1"/>
  <c r="J18" i="4"/>
  <c r="D15" i="2"/>
  <c r="J77" i="4"/>
  <c r="E21" i="3" s="1"/>
  <c r="J22" i="4"/>
  <c r="J17" i="4" s="1"/>
</calcChain>
</file>

<file path=xl/sharedStrings.xml><?xml version="1.0" encoding="utf-8"?>
<sst xmlns="http://schemas.openxmlformats.org/spreadsheetml/2006/main" count="1490" uniqueCount="620">
  <si>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</si>
  <si>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</si>
  <si>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</si>
  <si>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ОТЧЕТ О ДОСТИЖЕНИИ ХАРАКТЕРИСТИК (ПОКАЗАТЕЛЕЙ, НЕОБХОДИМЫХ ДЛЯ ДОСТИЖЕНИЯ РЕЗУЛЬТАТА ПРЕДОСТАВЛЕНИЯ ГРАНТА) И ПОКАЗАТЕЛЕЙ РЕЗУЛЬТАТА</t>
  </si>
  <si>
    <t>ОТЧЕТ О ДОСТИЖЕНИИ ЗНАЧЕНИЙ ПОКАЗАТЕЛЕЙ ЭФФЕКТИВНОСТИ</t>
  </si>
  <si>
    <t>за январь-декабрь 2024 год</t>
  </si>
  <si>
    <t>(нарастающим итогом)</t>
  </si>
  <si>
    <t>Предоставляют:</t>
  </si>
  <si>
    <t>Сроки предоставления</t>
  </si>
  <si>
    <t xml:space="preserve">Университеты - участники программы стратегического академического лидерства </t>
  </si>
  <si>
    <t>не позднее 27 января после отчетного периода</t>
  </si>
  <si>
    <t>"Приоритет-2030" - получатели грантов в форме субсидии</t>
  </si>
  <si>
    <t>Годовая</t>
  </si>
  <si>
    <t>Код отчитывающейся организации по ОКПО (для обособленного подразделения юридического лица - идентификационный номер)</t>
  </si>
  <si>
    <t>Код территории по ОКТМО</t>
  </si>
  <si>
    <t>Наименование 
университета</t>
  </si>
  <si>
    <t>Федеральное государственное бюджетное образовательное учреждение высшего образования «Петербургский государственный университет путей сообщения Императора Александра I»</t>
  </si>
  <si>
    <t>01115840</t>
  </si>
  <si>
    <t>40302000000</t>
  </si>
  <si>
    <t>ИНН</t>
  </si>
  <si>
    <t>7812009592</t>
  </si>
  <si>
    <t>Достоверность сведений представленных в настоящих отчетах подтверждаю.</t>
  </si>
  <si>
    <t>Показатель</t>
  </si>
  <si>
    <t>Методика</t>
  </si>
  <si>
    <t>Единица
измерения</t>
  </si>
  <si>
    <t>Значение</t>
  </si>
  <si>
    <t>Индекс переменной</t>
  </si>
  <si>
    <t>Ввод компонентов для расчета значений целевых показателей эффективности базовой части гранта (приказ Минобрнауки России № 33)</t>
  </si>
  <si>
    <t>Объем средств бюджетов всех уровней (субсидий) - всего (НИОКР)</t>
  </si>
  <si>
    <t>1-Мониторинг  табл. 6.1 стр.02 гр. 10</t>
  </si>
  <si>
    <t>тыс. рублей</t>
  </si>
  <si>
    <t>М__т_6_1__с_02__г_10__ц_47</t>
  </si>
  <si>
    <t>в том числе бюджета:
федерального</t>
  </si>
  <si>
    <t>1-Мониторинг  табл. 6.1 стр.03 гр. 10</t>
  </si>
  <si>
    <t>М__т_6_1__с_03__г_10__ц_47</t>
  </si>
  <si>
    <t>из него:
средства, выделенные в рамках базовой и/или специальной части гранта  по программе "Приоритет-2030"</t>
  </si>
  <si>
    <t xml:space="preserve">Данные заполняет вуз
Указываются средства,  выделенные по разделу/подразделу классификации расходов бюджетов «0708» в рамках базовой и/или специальной частей гранта 
(в соответствии с соглашением) </t>
  </si>
  <si>
    <t>ОбН_ПП2030</t>
  </si>
  <si>
    <t>средства грантов, полученные от Российского научного фонда (РНФ)</t>
  </si>
  <si>
    <t>Данные заполняет вуз</t>
  </si>
  <si>
    <t>ОбН_РНФ</t>
  </si>
  <si>
    <t>субъекта РФ</t>
  </si>
  <si>
    <t>1-Мониторинг  табл. 6.1 стр.04 гр. 10</t>
  </si>
  <si>
    <t>М__т_6_1__с_04__г_10__ц_47</t>
  </si>
  <si>
    <t>местного</t>
  </si>
  <si>
    <t>1-Мониторинг  табл. 6.1 стр.05 гр. 10</t>
  </si>
  <si>
    <t>М__т_6_1__с_05__г_10__ц_47</t>
  </si>
  <si>
    <t>Объем внебюджетных средств, полученных от выполнения НИОКР  - всего</t>
  </si>
  <si>
    <t>М__т_6_1__с_06__г_10__ц_47</t>
  </si>
  <si>
    <t>в том числе средства:
организаций</t>
  </si>
  <si>
    <t xml:space="preserve">
1-Мониторинг табл.6.1. стр.07 гр. 10</t>
  </si>
  <si>
    <t>М__т_6_1__с_07__г_10__ц_47</t>
  </si>
  <si>
    <t>населения</t>
  </si>
  <si>
    <t>1-Мониторинг  табл. 6.1 стр.08 гр. 10</t>
  </si>
  <si>
    <t>М__т_6_1__с_08__г_10__ц_47</t>
  </si>
  <si>
    <t>внебюджетных фондов</t>
  </si>
  <si>
    <t>1-Мониторинг  табл. 6.1 стр.09 гр. 10</t>
  </si>
  <si>
    <t>М__т_6_1__с_09__г_10__ц_47</t>
  </si>
  <si>
    <t>иностранных источников</t>
  </si>
  <si>
    <t>1-Мониторинг  табл. 6.1 стр.10 гр. 10</t>
  </si>
  <si>
    <t>М__т_6_1__с_10__г_10__ц_47</t>
  </si>
  <si>
    <t>Объем средств, поступивших от оказания научно-технических услуг - всего</t>
  </si>
  <si>
    <t>1-Мониторинг  табл. 6.1 стр.01 гр. 11</t>
  </si>
  <si>
    <t>М__т_6_1__с_10__г_11__ц_47</t>
  </si>
  <si>
    <t>Объем средств, поступивших от выполнения творческих проектов</t>
  </si>
  <si>
    <t>М__т_6_1__с_01__г_13__ц_47</t>
  </si>
  <si>
    <t>Объем средств бюджетов всех уровней (субсидий), поступивших от выполнения творческих проектов  - всего</t>
  </si>
  <si>
    <t>М__т_6_1__с_02__г_13__ц_47</t>
  </si>
  <si>
    <t>1-Мониторинг  табл. 6.1 стр.03 гр. 13</t>
  </si>
  <si>
    <t>М__т_6_1__с_03__г_13__ц_47</t>
  </si>
  <si>
    <t>1-Мониторинг  табл. 6.1 стр.04 гр. 13</t>
  </si>
  <si>
    <t>М__т_6_1__с_04__г_13__ц_47</t>
  </si>
  <si>
    <t>1-Мониторинг  табл. 6.1 стр.05 гр. 13</t>
  </si>
  <si>
    <t>М__т_6_1__с_05__г_13__ц_47</t>
  </si>
  <si>
    <t>Объем внебюджетных средств, полученных от выполнения творческих проектов - всего</t>
  </si>
  <si>
    <t>М__т_6_1__с_06__г_13__ц_47</t>
  </si>
  <si>
    <t xml:space="preserve">
1-Мониторинг табл.6.1. стр.07 гр. 13</t>
  </si>
  <si>
    <t>М__т_6_1__с_07__г_13__ц_47</t>
  </si>
  <si>
    <t>1-Мониторинг  табл. 6.1 стр.08 гр. 13</t>
  </si>
  <si>
    <t>М__т_6_1__с_08__г_13__ц_47</t>
  </si>
  <si>
    <t>1-Мониторинг  табл. 6.1 стр.09 гр. 13</t>
  </si>
  <si>
    <t>М__т_6_1__с_09__г_13__ц_47</t>
  </si>
  <si>
    <t>1-Мониторинг  табл. 6.1 стр.10 гр. 13</t>
  </si>
  <si>
    <t>М__т_6_1__с_10__г_13__ц_47</t>
  </si>
  <si>
    <t>Доля студентов, зачисленных на первый курс в отчетном году, на обучение по образовательным программам высшего образования по специальностям и направлениям подготовки высшего образования творческой направленности, устанавливаемым Министерством науки и высшего образования Российской Федерации в численности студентов, зачисленных на первый курс в отчетном году</t>
  </si>
  <si>
    <t>Компонент 2 (К2_ПКЗ)&gt;=0,6 равно 1, иначе 0</t>
  </si>
  <si>
    <t>процент</t>
  </si>
  <si>
    <t>ПК3</t>
  </si>
  <si>
    <t>Средняя численность работников списочного состава (ППС, без внешних совместителей)</t>
  </si>
  <si>
    <t>1-Мониторинг табл.6.2 стр.3 гр.3</t>
  </si>
  <si>
    <t>человек</t>
  </si>
  <si>
    <t>М__т_6_2__с_03__г_3__ц_48</t>
  </si>
  <si>
    <t>Средняя численность работников списочного состава (НР, без внешних совместителей)</t>
  </si>
  <si>
    <t>1-Мониторинг табл.6.2 стр.4 гр.3</t>
  </si>
  <si>
    <t>М__т_6_2__с_04__г_3__ц_48</t>
  </si>
  <si>
    <t>Общая численность НПР списочного состава (без внешних совместителей) до 39 лет:</t>
  </si>
  <si>
    <t>НПР_39</t>
  </si>
  <si>
    <t>в том числе:
общая численность ППС до 39 лет</t>
  </si>
  <si>
    <t>ППС_39</t>
  </si>
  <si>
    <t>в том числе:
численность ППС менее 25 лет</t>
  </si>
  <si>
    <t xml:space="preserve"> 1-Мониторинг табл.4.2.1 стр.4 гр.4</t>
  </si>
  <si>
    <t>М__т_4_2_1__с_04__г_4__ц_36</t>
  </si>
  <si>
    <t>численность ППС в возрасте 25-29 лет</t>
  </si>
  <si>
    <t xml:space="preserve"> 1-Мониторинг табл.4.2.1 стр.4 гр.5</t>
  </si>
  <si>
    <t>М__т_4_2_1__с_04__г_5__ц_36</t>
  </si>
  <si>
    <t>численность ППС в возрасте 30-34 лет</t>
  </si>
  <si>
    <t xml:space="preserve"> 1-Мониторинг табл.4.2.1 стр.4 гр.6</t>
  </si>
  <si>
    <t>М__т_4_2_1__с_04__г_6__ц_36</t>
  </si>
  <si>
    <t>численность ППС в возрасте 35-39 лет</t>
  </si>
  <si>
    <t xml:space="preserve"> 1-Мониторинг табл.4.2.1 стр.4 гр.7</t>
  </si>
  <si>
    <t>М__т_4_2_1__с_04__г_7__ц_36</t>
  </si>
  <si>
    <t>общая численность НР до 39 лет</t>
  </si>
  <si>
    <t>НР_39</t>
  </si>
  <si>
    <t>в том числе:
численность НР менее 25 лет</t>
  </si>
  <si>
    <t xml:space="preserve"> 1-Мониторинг табл.4.2.1 стр.15 гр.4</t>
  </si>
  <si>
    <t>М__т_4_2_1__с_15__г_4__ц_36</t>
  </si>
  <si>
    <t>численность НР в возрасте 25-29 лет</t>
  </si>
  <si>
    <t xml:space="preserve"> 1-Мониторинг табл.4.2.1 стр.15 гр.5</t>
  </si>
  <si>
    <t>М__т_4_2_1__с_15__г_5__ц_36</t>
  </si>
  <si>
    <t>численность НР в возрасте 30-34 лет</t>
  </si>
  <si>
    <t xml:space="preserve"> 1-Мониторинг табл.4.2.1 стр.15 гр.6</t>
  </si>
  <si>
    <t>М__т_4_2_1__с_15__г_6__ц_36</t>
  </si>
  <si>
    <t>численность НР в возрасте 35-39 лет</t>
  </si>
  <si>
    <t xml:space="preserve"> 1-Мониторинг табл.4.2.1 стр.15 гр.7</t>
  </si>
  <si>
    <t>М__т_4_2_1__с_15__г_7__ц_36</t>
  </si>
  <si>
    <t>Общая численность научно-педагогических работников (без внешних совместителей) - всего</t>
  </si>
  <si>
    <t>НПР_всего_штатных</t>
  </si>
  <si>
    <t>в том числе:
численность ППС - всего</t>
  </si>
  <si>
    <t>1-Мониторинг табл.4.2.1 стр.4, гр.3</t>
  </si>
  <si>
    <t>М__т_4_2_1__с_04__г_3__ц_36</t>
  </si>
  <si>
    <t>численность НР - всего</t>
  </si>
  <si>
    <t>1-Мониторинг табл.4.2.1 стр. 15 гр.3</t>
  </si>
  <si>
    <t>М__т_4_2_1__с_15__г_3__ц_36</t>
  </si>
  <si>
    <t xml:space="preserve"> Общая численность научно-педагогических работников (с учетом внешних совместителей), имеющих государственные почетные звания, являющихся лауреатами государственных премий в сфере культуры и искусства, членами творческих союзов
Заполняется университетами творческой направленности</t>
  </si>
  <si>
    <t>НПР_ТВ</t>
  </si>
  <si>
    <t>Общая численность научно-педагогических работников (внешних совместителей) - всего,
Заполняется университетами творческой направленности</t>
  </si>
  <si>
    <t>НПР_всего_внешних</t>
  </si>
  <si>
    <t>в том числе:
численность ППС (внешних совместителей) - всего</t>
  </si>
  <si>
    <t>1-Мониторинг табл.4.2.2 стр.1, гр.3</t>
  </si>
  <si>
    <t>М__т_4_2_2__с_01__г_3__ц_37</t>
  </si>
  <si>
    <t>численность НР (внешних совместителей) - всего</t>
  </si>
  <si>
    <t>1-Мониторинг табл.4.2.2 стр.3 гр.3</t>
  </si>
  <si>
    <t>М__т_4_2_2__с_03__г_3__ц_37</t>
  </si>
  <si>
    <t>Количество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по итогам освоения программ профессиональной переподготовки и/или основной образовательной программы, предусматривающей получение двух и более квалификаций</t>
  </si>
  <si>
    <t>СТУД_ДОП_КВАЛ</t>
  </si>
  <si>
    <t>в том числе:
завершивших обучение в отчетном году (прошедшие итоговую аттестацию) по программам профессиональной переподготовки (без учета студентов, обучившихся по программам профессиональной переподготовки на «цифровой кафедре»)</t>
  </si>
  <si>
    <t>СТУД_ДОП_КВАЛ_К1</t>
  </si>
  <si>
    <t>получивших дополнительную квалификацию по итогам освоения основных программ профессионального обучения</t>
  </si>
  <si>
    <t>СТУД_ДОП_КВАЛ_К3</t>
  </si>
  <si>
    <t>завершивших обучение в отчетном году (прошедшие итоговую аттестацию) по основным образовательным программ, предусматривающих получение двух и более квалификаций (без учета студентов, обучившихся по программам профессиональной переподготовки на «цифровой кафедре»)</t>
  </si>
  <si>
    <t>СТУД_ДОП_КВАЛ_К2</t>
  </si>
  <si>
    <t>Общая численность обучающихся по образовательным программам бакалавриата по очной форме обучения</t>
  </si>
  <si>
    <t xml:space="preserve"> 1-Мониторинг табл.2.1 стр.5 гр. 7</t>
  </si>
  <si>
    <t>М__т_2_1__с_05__г_7__ц_5</t>
  </si>
  <si>
    <t>Общая численность обучающихся по образовательным программам специалитета по очной форме обучения</t>
  </si>
  <si>
    <t xml:space="preserve"> 1-Мониторинг табл.2.1 стр.6 гр. 7</t>
  </si>
  <si>
    <t>М__т_2_1__с_06__г_7__ц_5</t>
  </si>
  <si>
    <t>Общая численность обучающихся по образовательным программам магистратуры по очной форме обучения</t>
  </si>
  <si>
    <t xml:space="preserve"> 1-Мониторинг табл.2.1 стр.7 гр. 7 </t>
  </si>
  <si>
    <t>М__т_2_1__с_07__г_7__ц_5</t>
  </si>
  <si>
    <t>Объем средств университета, поступивших за отчетный год от приносящей доход деятельности</t>
  </si>
  <si>
    <t>1-Мониторинг табл.6.1 стр.6 гр.3</t>
  </si>
  <si>
    <t>М__т_6_1__с_06__г_3__ц_47</t>
  </si>
  <si>
    <t>Средний балл единого государственного экзамена (далее - ЕГЭ) обучающихся, принятых по результатам ЕГЭ на обучение по очной форме по образовательным программам высшего образования - программам бакалавриата, программам специалитета</t>
  </si>
  <si>
    <t>единица</t>
  </si>
  <si>
    <t>Р5_б3</t>
  </si>
  <si>
    <t xml:space="preserve">Объём внебюджетных средств, привлечённых на реализацию программы развития университета в рамках реализации программы стратегического академического лидерства «Приоритет-2030» </t>
  </si>
  <si>
    <t>М1</t>
  </si>
  <si>
    <t>ВН_орг_ПП2030</t>
  </si>
  <si>
    <t>ВН_н_ПП2030</t>
  </si>
  <si>
    <t>ВН_вф_ПП2030</t>
  </si>
  <si>
    <t>ВН_ии_ПП2030</t>
  </si>
  <si>
    <t>Объем затрат на проведение научных исследований и разработок за счет собственных средств университета в отчетном периоде</t>
  </si>
  <si>
    <t>1-Мониторинг табл.3.2.3 стр.6 гр.3</t>
  </si>
  <si>
    <t>М__т_3_2_3__с_06__г_3__ц_29</t>
  </si>
  <si>
    <t>Численность обучающихся по программам бакалавриата, специалитета, магистратуры по договорам о целевом обучении (очная форма)</t>
  </si>
  <si>
    <t xml:space="preserve"> 1-Мониторинг табл.2.4.2 стр.4 гр.17</t>
  </si>
  <si>
    <t>М__т_2_4_2__с_04__г_17__ц_10</t>
  </si>
  <si>
    <t xml:space="preserve">Численность обучающихся по программам подготовки научно-педагогических кадров в аспирантуре (адъюнктуре) по договорам о целевом обучении по очной форме </t>
  </si>
  <si>
    <t>СТУД_ОЦ_1</t>
  </si>
  <si>
    <t>Численность обучающихся по программам подготовки научно-педагогических кадров в аспирантуре (адъюнктуре) по договорам о целевом обучении, принятых в рамках квоты приема на целевое обучение (очная форма)</t>
  </si>
  <si>
    <t xml:space="preserve"> 1-НК табл.4 стр.401 гр.8</t>
  </si>
  <si>
    <t>НК1_т_4_с_401_г_8</t>
  </si>
  <si>
    <t xml:space="preserve">Численность обучающихся по программам ординатуры по договорам о целевом обучении по очной форме </t>
  </si>
  <si>
    <t>СТУД_ОЦ_2</t>
  </si>
  <si>
    <t>Численность обучающихся по программам ординатуры по договорам о целевом обучении, принятых в рамках квоты приема на целевое обучение (очная форма)</t>
  </si>
  <si>
    <t xml:space="preserve"> 1-НК табл.4 стр.403 гр.8</t>
  </si>
  <si>
    <t>НК1_т_4_с_403_г_8</t>
  </si>
  <si>
    <t xml:space="preserve">Численность обучающихся по программам ассистентуры-стажировки по договорам о целевом обучении по очной форме </t>
  </si>
  <si>
    <t>СТУД_ОЦ_3</t>
  </si>
  <si>
    <t>Численность обучающихся по программам ассистентуры-стажировки по договорам о целевом обучении, принятых в рамках квоты приема на целевое обучение (очная форма)</t>
  </si>
  <si>
    <t xml:space="preserve"> 1-НК табл.4 стр.405 гр.8</t>
  </si>
  <si>
    <t>НК1_т_4_с_405_г_8</t>
  </si>
  <si>
    <t>Численность обучающихся по программам подготовки научно-педагогических кадров в аспирантуре (адъюнктуре) (очная форма)</t>
  </si>
  <si>
    <t>1-Мониторинг табл.2.1 стр.8 гр. 7</t>
  </si>
  <si>
    <t>М__т_2_1__с_08__г_7__ц_5</t>
  </si>
  <si>
    <t>Численность обучающихся по программам ординатуры (очная форма)</t>
  </si>
  <si>
    <t>1-Мониторинг табл.2.1 стр.9 гр. 7</t>
  </si>
  <si>
    <t>М__т_2_1__с_09__г_7__ц_5</t>
  </si>
  <si>
    <t>Численность обучающихся по программам ассистентуры-стажировки (очная форма)</t>
  </si>
  <si>
    <t>1-Мониторинг табл.2.1 стр.10 гр. 7</t>
  </si>
  <si>
    <t>М__т_2_1__с_10__г_7__ц_5</t>
  </si>
  <si>
    <t>Численность принятых на обучение в отчетном году (очная форма)</t>
  </si>
  <si>
    <t>1-Мониторинг табл.2.4.1 стр.7 гр.9</t>
  </si>
  <si>
    <t>М__т_2_4_1__с_07__г_9__ц_8</t>
  </si>
  <si>
    <t>Численность принятых на обучение, получивших предыдущее образование в другом регионе (очная форма)</t>
  </si>
  <si>
    <t>1-Мониторинг табл.2.4.1 стр. 7 гр.15</t>
  </si>
  <si>
    <t>М__т_2_4_1__с_07__г_15__ц_8</t>
  </si>
  <si>
    <t>Численность принятых на обучение, получивших предыдущее образование в иностранном государстве (очная форма)</t>
  </si>
  <si>
    <t>1-Мониторинг табл.2.4.1 стр.7 гр.17</t>
  </si>
  <si>
    <t>М__т_2_4_1__с_07__г_17__ц_8</t>
  </si>
  <si>
    <t>Регион (REG)</t>
  </si>
  <si>
    <t>Москва, Санкт-Петербург = 1, иначе =0</t>
  </si>
  <si>
    <t>REG</t>
  </si>
  <si>
    <t>Ввод компонентов для расчета значений целевых показателей эффективности специальной части гранта на развитие исследовательского лидерства (приказ Минобрнауки России № 33)</t>
  </si>
  <si>
    <t>Объем поступивших средств - всего</t>
  </si>
  <si>
    <t>1-Мониторинг табл.6.1. стр. 01 гр. 3</t>
  </si>
  <si>
    <t>М__т_6_1__с_01__г_3__ц_47</t>
  </si>
  <si>
    <t>из них объем средств, полученный на осуществление капитальных вложений</t>
  </si>
  <si>
    <t>1-Мониторинг табл.6.1. стр. 01 гр. 14</t>
  </si>
  <si>
    <t>М__т_6_1__с_01__г_14__ц_47</t>
  </si>
  <si>
    <t>Объем средств НИОКР - всего</t>
  </si>
  <si>
    <t>1-Мониторинг  табл. 6.1 стр.01 гр. 10</t>
  </si>
  <si>
    <t>М__т_6_1__с_01__г_10__ц_47</t>
  </si>
  <si>
    <t>Объем средств, поступивших от оказания научно-технических услуг</t>
  </si>
  <si>
    <t>1-Мониторинг табл.6.1. стр. 01 гр. 11</t>
  </si>
  <si>
    <t>М__т_6_1__с_01__г_11__ц_47</t>
  </si>
  <si>
    <t>Объем средств, поступивших от использования результатов интеллектуальной деятельности</t>
  </si>
  <si>
    <t>1-Мониторинг табл.6.1 стр.1 гр.12</t>
  </si>
  <si>
    <t>М__т_6_1__с_01__г_12__ц_47</t>
  </si>
  <si>
    <t>Объем средств, поступивших от разработок оканчивающихся изготовлением опытного образца, а также предварительными и приемочными испытаниями опытного образца (опытной партии)</t>
  </si>
  <si>
    <t>№ 2-Наука, раздел 8 стр. 527 гр.3</t>
  </si>
  <si>
    <t>2Н__т_8_с_527_г_3</t>
  </si>
  <si>
    <t>Численность иностранных обучающихся по программам магистратуры на условиях общего приема (очная форма)</t>
  </si>
  <si>
    <t>1-Мониторинг табл.2.4.2 стр.3 гр.20</t>
  </si>
  <si>
    <t>М__т_2_4_2__с_03__г_20__ц_10</t>
  </si>
  <si>
    <t>Численность иностранных обучающихся по программам магистратуры в рамках квоты (очная форма)</t>
  </si>
  <si>
    <t>1-Мониторинг табл.2.4.5 стр.3 гр.12</t>
  </si>
  <si>
    <t>М__т_2_4_5__с_03__г_12__ц_15</t>
  </si>
  <si>
    <t>Численность иностранных обучающихся по программам подготовки научно-педагогических кадров в аспирантуре (адъюнктуре) (очная форма)</t>
  </si>
  <si>
    <t>1-Мониторинг табл.2.5.1 стр.1 гр.15</t>
  </si>
  <si>
    <t>М__т_2_5_1__с_01__г_15__ц_21</t>
  </si>
  <si>
    <t>Численность иностранных обучающихся по программам ординатуры (очная форма)</t>
  </si>
  <si>
    <t>1-Мониторинг табл.2.5.1 стр.2 гр.15</t>
  </si>
  <si>
    <t>М__т_2_5_1__с_02__г_15__ц_21</t>
  </si>
  <si>
    <t xml:space="preserve"> Численность иностранных обучающихся по программам ассистентуры-стажировки (очная форма)</t>
  </si>
  <si>
    <t>1-Мониторинг табл.2.5.1 стр.3 гр.15</t>
  </si>
  <si>
    <t>М__т_2_5_1__с_03__г_15__ц_21</t>
  </si>
  <si>
    <t>Количество публикаций университета, определенное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t>
  </si>
  <si>
    <t>БД Web of Science</t>
  </si>
  <si>
    <t>WOS__Р1_с1</t>
  </si>
  <si>
    <t>Количество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</si>
  <si>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БД Scopus</t>
  </si>
  <si>
    <t>WOS__Р2_с1</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</si>
  <si>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t>
  </si>
  <si>
    <t>WOS__Р3_с1</t>
  </si>
  <si>
    <t>Ввод компонентов для расчета значений целевых показателей эффективности специальной части гранта на развитие территориального и (или) отраслевого лидерства (приказ Минобрнауки России № 33)</t>
  </si>
  <si>
    <t>Общий объем средств, поступивших от реализации программ профессионального обучения</t>
  </si>
  <si>
    <t>1-Мониторинг табл.6.1 стр.1 гр.8</t>
  </si>
  <si>
    <t>М__т_6_1__с_01__г_8__ц_47</t>
  </si>
  <si>
    <t>Общий объем средств, поступивших от реализации дополнительных профессиональных программ</t>
  </si>
  <si>
    <t>1-Мониторинг табл.6.1 стр.1 гр.9</t>
  </si>
  <si>
    <t>М__т_6_1__с_01__г_9__ц_47</t>
  </si>
  <si>
    <t>Объем средств, поступивших от выполнения научных исследований и разработок из средств организаций реального сектора экономики</t>
  </si>
  <si>
    <t>данные заполняет вуз</t>
  </si>
  <si>
    <t>ОбН_РСЭ</t>
  </si>
  <si>
    <t>Объем средств, поступивших от выполнения научно-технических услуг из средств бюджета субъекта Российской Федерации</t>
  </si>
  <si>
    <t>1-Мониторинг табл.6.1 стр.4 гр.11</t>
  </si>
  <si>
    <t>М__т_6_1__с_04__г_11__ц_47</t>
  </si>
  <si>
    <t>Объем средств, поступивших от выполнения научно-технических услуг из средств местного бюджета</t>
  </si>
  <si>
    <t>1-Мониторинг табл.6.1 стр.5 гр.11</t>
  </si>
  <si>
    <t>М__т_6_1__с_05__г_11__ц_47</t>
  </si>
  <si>
    <t>Объем средств, поступивших от выполнения научно-технических услуг из средств организаций</t>
  </si>
  <si>
    <t>1-Мониторинг табл.6.1 стр.7 гр.11</t>
  </si>
  <si>
    <t>М__т_6_1__с_07__г_11__ц_47</t>
  </si>
  <si>
    <t>Объем средств, поступивших от выполнения научно-технических услуг из средств организаций реального сектора экономики</t>
  </si>
  <si>
    <t>ОбН_НТУ_РСЭ</t>
  </si>
  <si>
    <t>Численность иностранных обучающихся по программам бакалавриата, специалитета и магистратуры на условиях общего приема (очная форма)</t>
  </si>
  <si>
    <t xml:space="preserve"> 1-Мониторинг табл.2.4.2 стр.4 гр.20</t>
  </si>
  <si>
    <t>М__т_2_4_2__с_04__г_20__ц_10</t>
  </si>
  <si>
    <t>Численность иностранных обучающихся по программам бакалавриата, специалитета, магистратуры в рамках квоты (очная форма)</t>
  </si>
  <si>
    <t xml:space="preserve"> 1-Мониторинг табл.2.4.5 стр.4 гр.12</t>
  </si>
  <si>
    <t>М__т_2_4_5__с_04__г_12__ц_15</t>
  </si>
  <si>
    <t>Количество публикаций типов «Article», «Review» университета, определенное фракционным (дробным) счетом по организациям, за последние три полных года в научных изданиях, индексируемых в базе данных Web of Science Core Collection, включенных в индексы Science Citation Index Expanded (SCI-EXPANDED), Social Sciences Citation Index (SSCI), Arts &amp; Humanities Citation Index (A&amp;HCI).
 Для компьютерных наук учитываются публикации типа «Proceedings Paper», сделанные на конференциях уровня A* в компьютерных науках, проиндексированные в Conference Proceedings Citation Index - Science (CPCI-S).
 Для базы данных BKCI-SSH учитывается только тип «Book».</t>
  </si>
  <si>
    <t>WOS__Р1_с2</t>
  </si>
  <si>
    <t>Количество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</si>
  <si>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WOS__Р2_с2</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</si>
  <si>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базовую часть гранта</t>
  </si>
  <si>
    <t>КОДЫ</t>
  </si>
  <si>
    <t>по состоянию на 31 декабря 2024 г.</t>
  </si>
  <si>
    <t>ИНН*</t>
  </si>
  <si>
    <t>Наименование получателя: Федеральное государственное бюджетное образовательное учреждение высшего образования «Петербургский государственный университет путей сообщения Императора Александра I»</t>
  </si>
  <si>
    <t xml:space="preserve">Наименование главного распорядителя 
средств федерального бюджета                                                                                                МИНИСТЕРСТВО НАУКИ И ВЫСШЕГО ОБРАЗОВАНИЯ РОССИЙСКОЙ ФЕДЕРАЦИИ </t>
  </si>
  <si>
    <t>по БК**</t>
  </si>
  <si>
    <t>по ОКЕИ</t>
  </si>
  <si>
    <t xml:space="preserve">    (Министерство, Агентство, Служба, иной орган (организация)   </t>
  </si>
  <si>
    <t>Наименование федерального проекта                                                                          Федеральный проект "Развитие интеграционных процессов в сфере науки, высшего образования и индустрии"
                                                                                                                          Федеральный проект "Развитие кадрового потенциала ИТ-отрасли" национальной программы "Цифровая экономика Российской Федерации"</t>
  </si>
  <si>
    <t>Вид документа    0 ____________________________________________________________________________________________________________________________________________________________________________________________</t>
  </si>
  <si>
    <t>№</t>
  </si>
  <si>
    <t>Наименование показателя</t>
  </si>
  <si>
    <t>Плановые значения 
на 31.12.2024</t>
  </si>
  <si>
    <t>Фактически достигнутые значения на 31.12.2024</t>
  </si>
  <si>
    <t>Р1_б2</t>
  </si>
  <si>
    <t>Р2_б2</t>
  </si>
  <si>
    <t>Р2_бТ</t>
  </si>
  <si>
    <t>Р3_б2</t>
  </si>
  <si>
    <t>Р4_б</t>
  </si>
  <si>
    <t>Р5_б2</t>
  </si>
  <si>
    <t>М2</t>
  </si>
  <si>
    <t>М3</t>
  </si>
  <si>
    <t>М4</t>
  </si>
  <si>
    <t>* Заполняется в случае, если Получателем является физическое лицо.</t>
  </si>
  <si>
    <t>** Указывается в случае, если грант предоставляется в целях достижения результатов федерального проекта. В кодовой зоне указываются 4 и 5 разряды целевой статьи расходов федерального бюджета.</t>
  </si>
  <si>
    <t>*** При представлении уточненного отчета указывается номер корректировки (например, «1», «2», «3», «…»).</t>
  </si>
  <si>
    <t>№ строки</t>
  </si>
  <si>
    <t>А</t>
  </si>
  <si>
    <t>В</t>
  </si>
  <si>
    <t>Объем научно-исследовательских и опытно-конструкторских работ (далее - НИОКР) и научно-технических услуг в расчете на одного научно-педагогического работника (далее - НПР)</t>
  </si>
  <si>
    <t>Отношение общего объема средств, поступивших за отчетный год от выполнения НИОКР и оказания научно-технических услуг (за исключением средств гранта на реализацию программы развития университета в рамках реализации программы стратегического академического лидерства «Приоритет-2030»), к среднесписочной численности НПР в отчетном году.
Для университетов творческой направленности: 
Отношение общего объема средств, поступивших за отчетный год от выполнения НИОКР, творческих проектов и оказания научно-технических услуг (за исключением средств гранта на реализацию программы развития университета в рамках реализации программы стратегического академического лидерства «Приоритет-2030»), к среднесписочной численности НПР.</t>
  </si>
  <si>
    <t>04</t>
  </si>
  <si>
    <t xml:space="preserve">Объем средств от НИОКР и НТУ </t>
  </si>
  <si>
    <t xml:space="preserve">Объем средств, полученный от выполнения НИОКР определяется как разница между суммой средств, полученных от выполнения НИОКР и оказания научно-технических услуг и объемом средств, выделенных по разделу/подразделу классификации расходов бюджетов «0708» в рамках базовой и/или специальной частей гранта:
1-Мониторинг  табл. 6.1:
стр. 03 гр.10 - Обн_ПП2030 + табл. 6.1 стр.(04 + 05+07+08+09+10)гр.10 + стр.01 гр.11 
Для университетов творческой направленности:
1-Мониторинг  табл. 6.1:
стр. 03 гр.10 - Обн_ПП2030 + табл. 6.1 стр.(04 + 05+07+08+09+10) гр.10 + стр.01 гр.11 +стр.01 гр.13
</t>
  </si>
  <si>
    <t>04_01</t>
  </si>
  <si>
    <t>НИОКР_НТУ_без_Пр_КБК0708</t>
  </si>
  <si>
    <t>Объем средств бюджетов всех уровней (субсидий) от НИОКР - всего</t>
  </si>
  <si>
    <t>04_02</t>
  </si>
  <si>
    <t>04_03</t>
  </si>
  <si>
    <t>Данные заполняет вуз
Указываются средства,  выделенные по разделу/подразделу классификации расходов бюджетов «0708» в рамках базовой и/или специальной частей гранта 
(в соответствии с соглашением)</t>
  </si>
  <si>
    <t>04_04</t>
  </si>
  <si>
    <t>04_05</t>
  </si>
  <si>
    <t>04_06</t>
  </si>
  <si>
    <t>04_07</t>
  </si>
  <si>
    <t>1-Мониторинг табл.6.1. стр. 6 гр. 10</t>
  </si>
  <si>
    <t>04_08</t>
  </si>
  <si>
    <t xml:space="preserve">
1-Мониторинг табл.6.1. стр.7 гр. 10</t>
  </si>
  <si>
    <t>04_09</t>
  </si>
  <si>
    <t>04_10</t>
  </si>
  <si>
    <t>04_11</t>
  </si>
  <si>
    <t>04_12</t>
  </si>
  <si>
    <t>04_13</t>
  </si>
  <si>
    <t>1-Мониторинг табл.6.1 стр.01 гр.13</t>
  </si>
  <si>
    <t>04_14</t>
  </si>
  <si>
    <t>1-Мониторинг  табл. 6.1 стр.02 гр. 13</t>
  </si>
  <si>
    <t>04_15</t>
  </si>
  <si>
    <t>04_16</t>
  </si>
  <si>
    <t>04_17</t>
  </si>
  <si>
    <t>04_18</t>
  </si>
  <si>
    <t>1-Мониторинг табл.6.1. стр. 6 гр. 13</t>
  </si>
  <si>
    <t>04_19</t>
  </si>
  <si>
    <t xml:space="preserve">
1-Мониторинг табл.6.1. стр.7 гр. 13</t>
  </si>
  <si>
    <t>04_20</t>
  </si>
  <si>
    <t>04_21</t>
  </si>
  <si>
    <t>04_22</t>
  </si>
  <si>
    <t>04_23</t>
  </si>
  <si>
    <t>Если доля обучающихся по специальностям творческой направленности, зачисленных на первый курс в отчетном году )&gt;=0,6, то ПК3 равно 1, иначе 0</t>
  </si>
  <si>
    <t>04_24</t>
  </si>
  <si>
    <t>04_25</t>
  </si>
  <si>
    <t>04_26</t>
  </si>
  <si>
    <t>Доля работников в возрасте до 39 лет в общей численности научно-педагогических работников</t>
  </si>
  <si>
    <t>Отношение общей численности работников, трудоустроенных по основному месту работы из числа НПР в возрасте до 39 лет, к общей численности работников, трудоустроенных по основному месту работы из числа НПР.</t>
  </si>
  <si>
    <t>05</t>
  </si>
  <si>
    <t>Указывается вся фактическая численность персонала списочного состава научно-педагогических работников по основному месту работы (без внешних совместителей)
1-Мониторинг табл.4.2.1 стр.4 гр. (4+5+6+7) + стр. 15 гр. (4+5+6+7)</t>
  </si>
  <si>
    <t>05_01</t>
  </si>
  <si>
    <t xml:space="preserve"> 1-Мониторинг табл.4.2.1 стр.4 гр. (4+5+6+7)</t>
  </si>
  <si>
    <t>05_02</t>
  </si>
  <si>
    <t>05_03</t>
  </si>
  <si>
    <t>05_04</t>
  </si>
  <si>
    <t>05_05</t>
  </si>
  <si>
    <t>05_06</t>
  </si>
  <si>
    <t xml:space="preserve"> 1-Мониторинг табл.4.2.1 стр.15 гр. (4+5+6+7)</t>
  </si>
  <si>
    <t>05_07</t>
  </si>
  <si>
    <t>05_08</t>
  </si>
  <si>
    <t>05_09</t>
  </si>
  <si>
    <t>05_10</t>
  </si>
  <si>
    <t>05_11</t>
  </si>
  <si>
    <t>1-Мониторинг табл.4.2.1 стр.4, гр.3 + стр. 15 гр.3</t>
  </si>
  <si>
    <t>05_12</t>
  </si>
  <si>
    <t>05_13</t>
  </si>
  <si>
    <t>05_14</t>
  </si>
  <si>
    <t>Доля НПР, имеющих государственные почетные звания, являющихся лауреатами государственных премий в сфере культуры и искусства, членами творческих союзов (Союза театральных деятелей Российской Федерации, Союза композиторов России, Союза художников России, Союза дизайнеров России, Союза кинематографистов Российской Федерации, Союза архитекторов России, Международного союза музыкальных деятелей), в общей численности НПР</t>
  </si>
  <si>
    <t>Показатель заполняется университетами творческой направленности:
Отношение общей численности НПР (с учетом внешних совместителей), имеющих государственные почетные звания, являющихся лауреатами государственных премий в сфере культуры и искусства, членами творческих союзов (Союза театральных деятелей Российской Федерации, Союза композиторов России, Союза художников России, Союза дизайнеров России,  Союза кинематографистов Российской Федерации, Союза архитекторов России, Международного союза музыкальных деятелей) к общей численности НПР (с учетом внешних совместителей).</t>
  </si>
  <si>
    <t xml:space="preserve"> Общая численность научно-педагогических работников (с учетом внешних совместителей), имеющих государственные почетные звания, являющихся лауреатами государственных премий в сфере культуры и искусства, членами творческих союзов</t>
  </si>
  <si>
    <t>Общая численность научно-педагогических работников (без внешних совместителей) - всего,</t>
  </si>
  <si>
    <t>Общая численность научно-педагогических работников (внешних совместителей) - всего,</t>
  </si>
  <si>
    <t>1-Мониторинг табл.4.2.2 стр.1, гр.3 + стр.3 гр.3</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</si>
  <si>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</si>
  <si>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Отношение численности обучающихся по очной форме обучения по образовательным программам высшего образования – программам бакалавриата, программам специалитета, программам магистратуры, получивших в отчетном году на бесплатной основе дополнительную квалификацию по итогам освоения программ профессиональной переподготовки и/или образовательной программы высшего образования, предусматривающей получение двух и более квалификаций, к общей численности обучающихся в университете по образовательным программам высшего образования – программам бакалавриата, программам специалитета, программам магистратуры  по очной форме обучения.
При расчете показателя учитываются обучающиеся, освоившие программы профессиональной переподготовки, то есть завершившие на бесплатной основе обучение по программам профессиональной переподготовки и прошедшие итоговую аттестацию в отчетном году, что подтверждается приказами университета об отчислении слушателей в связи с выполнением учебного плана и прохождением итоговой аттестации или иными локальными нормативными актами университета, подтверждающими завершение обучения и успешное прохождение итоговой аттестации, обучающиеся, получившие в отчетном году на бесплатной основе дополнительную квалификацию по итогам освоения основных программ профессионального обучения (соответствующая дополнительная квалификация указывается в документе  о квалификации),  а также обучающиеся,  получившие в отчетном году на бесплатной основе дополнительную квалификацию в рамках освоения основных образовательных программ, предусматривающих получение дополнительной квалификации (соответствующая квалификация указывается в документе о квалификации).
Не включаются в расчет показателя обучающиеся, завершившие в отчетном году обучение на «цифровой кафедре» университета.</t>
  </si>
  <si>
    <t>06</t>
  </si>
  <si>
    <t>06_01</t>
  </si>
  <si>
    <t xml:space="preserve">Данные заполняет вуз </t>
  </si>
  <si>
    <t>06_02</t>
  </si>
  <si>
    <t>06_03</t>
  </si>
  <si>
    <t>06_04</t>
  </si>
  <si>
    <t>06_05</t>
  </si>
  <si>
    <t>06_06</t>
  </si>
  <si>
    <t>06_07</t>
  </si>
  <si>
    <t>Доходы университета из средств от приносящей доход деятельности в расчете на одного НПР</t>
  </si>
  <si>
    <t>Отношение объема средств университета, поступивших за отчетный год от приносящей доход деятельности, к численности НПР в отчетном году.</t>
  </si>
  <si>
    <t>07</t>
  </si>
  <si>
    <t>07_01</t>
  </si>
  <si>
    <t xml:space="preserve">1-Мониторинг табл.6.2 стр.3 гр.3 </t>
  </si>
  <si>
    <t>07_02</t>
  </si>
  <si>
    <t xml:space="preserve">1-Мониторинг табл.6.2 стр.4 гр.3 </t>
  </si>
  <si>
    <t>07_03</t>
  </si>
  <si>
    <t xml:space="preserve">Отношение суммы средних баллов ЕГЭ студентов, принятых на обучение по очной форме обучения по результатам ЕГЭ или по результатам ЕГЭ и дополнительных испытаний за исключением лиц, принятых по результатам целевого приема, по всем направлениям и специальностям программ бакалавриата и специалитета, умноженных на численность таких студентов, обучающихся по соответствующим направлениям и специальностям программ бакалавриата и специалитета, к суммарной численности таких студентов. Результаты студентов, имеющих право на прием без вступительных испытаний, признаются как наивысшие результаты ЕГЭ (100 баллов) по соответствующим общеобразовательным предметам. 
Для университетов творческой направленности - с учетом результатов испытаний профессиональной направленности/творческих испытаний (проводимых по 100-балльной шкале
Лица, зачисленные без вступительных испытаний, приравниваются к абитуриентам, имеющим средний балл ЕГЭ, равный 100 баллам.
</t>
  </si>
  <si>
    <t>08</t>
  </si>
  <si>
    <t>единицы</t>
  </si>
  <si>
    <t xml:space="preserve">Численность обучающихся, принятых на обучение по программам бакалавриата и специалитета по результатам ЕГЭ (очная форма)
</t>
  </si>
  <si>
    <t>Указывается суммарная численность обучающихся, принятых на обучение по программам бакалавриата и специалитета по результатам ЕГЭ (очная форма).
1-Мониторинг 2.4.1 стр. (01+02+04+05) гр. 25</t>
  </si>
  <si>
    <t>08_01</t>
  </si>
  <si>
    <t>Х</t>
  </si>
  <si>
    <t>ЧИСЛ_ОБУЧ_25_всего</t>
  </si>
  <si>
    <t xml:space="preserve">Численность обучающихся, принятых на обучение по программам бакалавриата и специалитета по договорам об оказании платных образовательных услуг по результатам ЕГЭ (очная форма)
</t>
  </si>
  <si>
    <t>Указывается суммарная численность обучающихся, принятых на обучение по программам бакалавриата и специалитета по договорам об оказании платных образовательных услуг  по результатам ЕГЭ (очная форма).
1-Мониторинг 2.4.1 стр. (01+02+04+05) гр. 26
*для расчета числителя показателя  Р52_(б) необходимы данные по численности студентов и среднему баллу ЕГЭ в рамках каждого направления и специальности программ бакалавриата и специалитета, для указанного компонента указывается суммарная численность обучающихся, необходимая для расчета знаменателя показателя  Р52_(б)</t>
  </si>
  <si>
    <t>08_02</t>
  </si>
  <si>
    <t>ЧИСЛ_ОБУЧ_26(п)</t>
  </si>
  <si>
    <t>Численность обучающихся по программам бакалавриата и специалитета принятых на обучение за счет бюджетов бюджетной системы Российской Федерации по результатам ЕГЭ (очная форма) по каждому направлению рассчитывается как разность численности обучающихся, принятых на обучение по программам бакалавриата и специалитета по результатам ЕГЭ (очная форма) (1-Мон. 2.4.1 стр. 01,02,04,05 гр. 25) численность обучающихся, принятых на обучение по программам бакалавриата и специалитета по договорам об оказании платных образовательных услуг  по результатам ЕГЭ (очная форма) (1-Мон. 2.4.1 стр. 01,02,04,05 гр. 26).</t>
  </si>
  <si>
    <t>08_03</t>
  </si>
  <si>
    <t>ЧИСЛ_ОБУЧ_ЕГЭ(б)</t>
  </si>
  <si>
    <t>Численность обучающихся, принятых на обучение по программам бакалавриата и специалитета по результатам ЕГЭ и дополнительных испытаний (очная форма)</t>
  </si>
  <si>
    <t>Указывается суммарная численность обучающихся, принятых на обучение по программам бакалавриата и специалитета  по результатам ЕГЭ и дополнительных испытаний (очная форма).
1-Мониторинг 2.4.1 стр. (01+02+04+05) гр. 27
*для расчета числителя показателя  Р52_(б) необходимы данные по численности студентов и среднему баллу ЕГЭ в рамках каждого направления и специальности программ бакалавриата и специалитета, для указанного компонента указывается суммарная численность обучающихся, необходимая для расчета знаменателя показателя  Р52_(б)</t>
  </si>
  <si>
    <t>08_04</t>
  </si>
  <si>
    <t>ЧИСЛ_ОБУЧ_27_всего</t>
  </si>
  <si>
    <t>Численность обучающихся, принятых на обучение по программам бакалавриата и специалитета по договорам об оказании платных образовательных услуг по результатам ЕГЭ и дополнительных испытаний (очная форма)</t>
  </si>
  <si>
    <t>Указывается суммарная численность обучающихся, принятых на обучение по программам бакалавриата и специалитета по договорам об оказании платных образовательных услуг  по результатам ЕГЭ и дополнительных испытаний (очная форма).
1-Мониторинг 2.4.1 стр. (01+02+04+05) гр. 28 
*для расчета числителя показателя  Р52_(б) необходимы данные по численности студентов и среднему баллу ЕГЭ в рамках каждого направления и специальности программ бакалавриата и специалитета, для указанного компонента указывается суммарная численность обучающихся, необходимая для расчета знаменателя показателя  Р52_(б)</t>
  </si>
  <si>
    <t>08_05</t>
  </si>
  <si>
    <t>ЧИСЛ_ОБУЧ_28(п)</t>
  </si>
  <si>
    <t>Численность обучающихся по программам бакалавриата и специалитета принятых на обучение за счет бюджетов бюджетной системы Российской Федерации по результатам ЕГЭ и дополнительных испытаний (очная форма) по каждому направлению рассчитывается как разность численности обучающихся принятых на обучение по программам бакалавриата и специалитета по результатам ЕГЭ и дополнительных испытаний (очная форма) (1-Мон. 2.4.1 стр. 01,02,04,05 гр. 27) численность обучающихся, принятых на обучение по программам бакалавриата и специалитета по договорам об оказании платных образовательных услуг  по результатам ЕГЭ и дополнительных испытаний (очная форма) (1-Мон. 2.4.1 стр. 01,02,04,05 гр. 28).</t>
  </si>
  <si>
    <t>08_06</t>
  </si>
  <si>
    <t>ЧИСЛ_ОБУЧ_ДИ(б)</t>
  </si>
  <si>
    <t xml:space="preserve">Численность обучающихся, принятых на обучение по программам бакалавриата и специалитета, имеющих право на прием без вступительных испытаний (очная форма) </t>
  </si>
  <si>
    <t>Указывается суммарная численность обучающихся, принятых на обучение по программам бакалавриата и специалитета, имеющих право на прием без вступительных испытаний (очная форма) 
1-Мониторинг 2.4.1 стр. (01+02+04+05) гр. 29
*для расчета числителя показателя  Р52_(б) необходимы данные по численности студентов и среднему баллу ЕГЭ в рамках каждого направления и специальности программ бакалавриата и специалитета, для указанного компонента указывается суммарная численность обучающихся, необходимая для расчета знаменателя показателя  Р52_(б)</t>
  </si>
  <si>
    <t>08_07</t>
  </si>
  <si>
    <t>ЧИСЛ_ОБУЧ_29</t>
  </si>
  <si>
    <t>Средний балл ЕГЭ студентов, принятых на обучение за счет бюджетов бюджетной системы Российской Федерации (очная форма)  по результатам ЕГЭ и дополнительных испытаний</t>
  </si>
  <si>
    <t>Указывается средний балл ЕГЭ обучающихся, принятых на обучение за счет бюджетов бюджетной системы Российской Федерации (очная форма) по каждому направлению и специальности программ бакалавриата и специалитета
1-Мониторинг 2.4.1 стр. (01,02,04,05) гр.36</t>
  </si>
  <si>
    <t>08_08</t>
  </si>
  <si>
    <t>ЕГЭ_бюджет_25</t>
  </si>
  <si>
    <t>Средний балл ЕГЭ обучающихся, принятых на обучение за счет бюджетов бюджетной системы Российской Федерации (очная форма) по каждому направлению и специальности программ бакалавриата и специалитета
1-Мониторинг 2.4.1 стр. (01,02,04,05) гр.37</t>
  </si>
  <si>
    <t>08_09</t>
  </si>
  <si>
    <t>ЕГЭ_бюджет_27</t>
  </si>
  <si>
    <t xml:space="preserve">Средний балл ЕГЭ студентов, принятых на места по договорам об оказании платных образовательных услуг (очная форма) </t>
  </si>
  <si>
    <t>Средний балл ЕГЭ обучающихся, принятых на места по договорам об оказании платных образовательных услуг (очная форма) по результатам ЕГЭ по каждому направлению и специальности программ бакалавриата и специалитета
1-Мониторинг 2.4.1 стр. (01,02,04,05) гр.38</t>
  </si>
  <si>
    <t>08_10</t>
  </si>
  <si>
    <t>ЕГЭ_плат_26</t>
  </si>
  <si>
    <t>Средний балл ЕГЭ обучающихся, принятых на места по договорам об оказании платных образовательных услуг (очная форма) по результатам ЕГЭ и дополнительных испытаний по каждому направлению и специальности программ бакалавриата и специалитета
1-Мониторинг 2.4.1 стр. (01,02,04,05) гр. 39</t>
  </si>
  <si>
    <t>08_11</t>
  </si>
  <si>
    <t>ЕГЭ_плат_28</t>
  </si>
  <si>
    <t>Показатель рассчитывается на основании данных обособленного учета – отражаются объемы средств, поступивших из внебюджетных источников, которые были направлены на реализацию мероприятий программы развития университета в рамках реализации программы стратегического академического лидерства «Приоритет-2030» в отчетный год.
В состав внебюджетных средств включаются средства, полученные университетом от организаций (реального сектора экономики), населения, внебюджетных фондов, иностранных источников 
(за исключением финансирования от иностранных лиц, связанных с иностранными государствами, которые совершают в отношении Российской Федерации, российских юридических лиц и физических лиц недружественные действия (в том числе если такие иностранные лица имеют гражданство этих государств, местом их регистрации, местом преимущественного ведения ими хозяйственной деятельности или местом преимущественного извлечения ими прибыли от деятельности являются эти государства), или лиц, которые находятся под контролем указанных иностранных лиц, независимо от места их регистрации (за исключением случаев, если местом их регистрации является Российская Федерация) или места преимущественного ведения ими хозяйственной деятельности). 
К внебюджетным средствам относятся также пожертвования от партнеров, средства от спонсорской поддержки, заемные средства, инвестиции, в том числе иностранные.
К внебюджетным фондам относятся: Фонд пенсионного и социального страхования Российской Федерации и Федеральный фонд обязательного медицинского страхования. К бюджетам государственных внебюджетных фондов относятся бюджет Фонда пенсионного и социального страхования Российской Федерации и бюджет Федерального фонда обязательного медицинского страхования.
Не учитываются в составе внебюджетных средств: средства федерального бюджета, предоставляемые университету в рамках мер государственной поддержки, в том числе в виде грантов в форме субсидий, гранты Российского научного фонда.</t>
  </si>
  <si>
    <t>09</t>
  </si>
  <si>
    <t>09_01</t>
  </si>
  <si>
    <t>09_02</t>
  </si>
  <si>
    <t>09_03</t>
  </si>
  <si>
    <t>09_04</t>
  </si>
  <si>
    <t>Объем затрат на проведение научных исследований и разработок за счет собственных средств университета в расчете на одного НПР</t>
  </si>
  <si>
    <t>Отношение объема затрат на проведение научных исследований и разработок за счет собственных средств университета в отчетном году к численности НПР в отчетном году.
В состав собственных средств включаются доходы от использования имущества, находящегося в государственной или муниципальной собственности, оказания платных услуг, средства безвозмездных поступлений и иной приносящей доход деятельности.</t>
  </si>
  <si>
    <t xml:space="preserve">Объем затрат на проведение научных исследований и разработок за счет собственных средств университета в отчетном году </t>
  </si>
  <si>
    <t>10_01</t>
  </si>
  <si>
    <t>10_02</t>
  </si>
  <si>
    <t>10_03</t>
  </si>
  <si>
    <t>Доля обучающихся по образовательным программам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принятых на обучение в соответствии с договорами о целевом обучении  в общей численности обучающихся по образовательным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t>
  </si>
  <si>
    <t>Отношение численности обучающихся по образовательным программам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принятых на обучение в соответствии с договорами о целевом обучении  к общей численности обучающихся по образовательным программам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Численность обучающихся по образовательным программам высшего образования - программам бакалавриата, программам специалитета, программам магистратуры рассчитывается по состоянию на 31 декабря отчетного года.
Численность обучающихся по программам подготовки научных и научно-педагогических кадров в аспирантуре (адъюнктуре), программам ординатуры, программам ассистентуры-стажировки рассчитывается по состоянию на 31 декабря отчетного года.</t>
  </si>
  <si>
    <t>11</t>
  </si>
  <si>
    <t>11_01</t>
  </si>
  <si>
    <t>11_02</t>
  </si>
  <si>
    <t xml:space="preserve"> 1-НК табл.4 стр.401 гр.8 </t>
  </si>
  <si>
    <t>11_03</t>
  </si>
  <si>
    <t>11_04</t>
  </si>
  <si>
    <t>11_05</t>
  </si>
  <si>
    <t>11_06</t>
  </si>
  <si>
    <t>11_07</t>
  </si>
  <si>
    <t>Численность обучающихся по программам бакалавриата (очная форма)</t>
  </si>
  <si>
    <t>1-Мониторинг табл.2.1 стр.5 гр. 7</t>
  </si>
  <si>
    <t>11_08</t>
  </si>
  <si>
    <t>Численность обучающихся по программам специалитета (очная форма)</t>
  </si>
  <si>
    <t>1-Мониторинг табл.2.1 стр.6 гр. 7</t>
  </si>
  <si>
    <t>11_09</t>
  </si>
  <si>
    <t>Численность обучающихся по программам магистратуры (очная форма)</t>
  </si>
  <si>
    <t>1-Мониторинг табл.2.1 стр.7 гр. 7</t>
  </si>
  <si>
    <t>11_10</t>
  </si>
  <si>
    <t>11_11</t>
  </si>
  <si>
    <t>11_12</t>
  </si>
  <si>
    <t>11_13</t>
  </si>
  <si>
    <t>Доля обучающихся по образовательным программам высшего образования - программам бакалавриата, программам специалитета, программам магистратуры,  прибывших из других субъектов Российской Федерации и иностранных государств</t>
  </si>
  <si>
    <t>Отношение численности обучающихся, принятых в отчетном году на обучение по очной форме обучения по образовательным программам высшего образования – программам бакалавриата, программам специалитета, программам магистратуры,  получивших образование предыдущего уровня, являющееся основанием для получения соответствующего уровня образования в университете, в организациях, осуществляющих образовательную деятельность, расположенных за пределами субъекта Российской Федерации, в котором находится университет, к общей численности обучающихся, принятых в отчетном году в университет на обучение по образовательным программам  высшего образования - программам бакалавриата, программам специалитета, программам магистратуры по очной форме обучения.
Для университетов, расположенных на территории г. Москвы и г. Санкт-Петербурга:
Отношение численности обучающихся, принятых в отчетном году на обучение  по очной форме обучения  по образовательным программам  высшего образования - программам бакалавриата, программам специалитета, программам магистратуры,   получивших образование предыдущего уровня, являющееся основанием для получения соответствующего уровня образования в университете, в организациях, осуществляющих образовательную деятельность, расположенных на территории г. Москвы и г. Санкт-Петербурга, к общей численности обучающихся, принятых в отчетном году в университет на обучение по образовательным программам  высшего образования - программам бакалавриата, программам специалитета, программам магистратуры по очной форме обучения.</t>
  </si>
  <si>
    <t>12_01</t>
  </si>
  <si>
    <t>12_02</t>
  </si>
  <si>
    <t>12_03</t>
  </si>
  <si>
    <t>12_04</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</si>
  <si>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проведения прорывных научных исследований и создания наукоемкой продукции и технологий, наращивание кадрового потенциала сектора исследований и разработок (для университетов получателей специальной части гранта на развитие исследовательского лидерства)»</t>
  </si>
  <si>
    <t>Наименование получателя: [Наименование]</t>
  </si>
  <si>
    <t>[ИНН]</t>
  </si>
  <si>
    <t>S4</t>
  </si>
  <si>
    <t>Р1_2_с1</t>
  </si>
  <si>
    <t>Р2_2_с1</t>
  </si>
  <si>
    <t>Р3_2_с1</t>
  </si>
  <si>
    <t>Р4_2_с1</t>
  </si>
  <si>
    <t>М5_с1</t>
  </si>
  <si>
    <t>М6_с1</t>
  </si>
  <si>
    <t>М7_с1</t>
  </si>
  <si>
    <t>Р1_2(с1)</t>
  </si>
  <si>
    <t xml:space="preserve">Доля доходов от выполнения научно-исследовательских и опытно-конструкторских работ (далее –НИОКР) в общей сумме доходов российской образовательной организации высшего образования </t>
  </si>
  <si>
    <t>Отношение общего объема средств, поступивших за отчетный год от выполнения НИОКР (за исключением средств гранта на реализацию программы развития университета в рамках реализации программы стратегического академического лидерства «Приоритет-2030»), к общему совокупному объему поступлений (доходов) университета</t>
  </si>
  <si>
    <t>Объем средств от НИОКР, НТУ и РИД</t>
  </si>
  <si>
    <t>1-Мониторинг  табл. 6.1 стр.01 гр.10 
+ табл. 6.1 стр.01гр. 11
+ табл. 6.1 стр.01 гр.12 - Обн_ПП2030</t>
  </si>
  <si>
    <t>13_01</t>
  </si>
  <si>
    <t>Об_НАУКА</t>
  </si>
  <si>
    <t>Общий совокупный объем поступлений (доходов) университета</t>
  </si>
  <si>
    <t>1-Мониторинг табл.6.1. стр. 01 гр. 3 - стр. 01 гр. 14</t>
  </si>
  <si>
    <t>13_02</t>
  </si>
  <si>
    <t>Общие_доходы</t>
  </si>
  <si>
    <t>13_03</t>
  </si>
  <si>
    <t>13_04</t>
  </si>
  <si>
    <t>13_05</t>
  </si>
  <si>
    <t>из них средства, выделенные в рамках базовой и/или специальной части гранта  по программе "Приоритет-2030"</t>
  </si>
  <si>
    <t>Данные заполняет вуз
Указываются средства,  выделенные по разделу/подразделу классификации расходов бюджетов «0708» в рамках базовой и/или специальной частей гранта (в соответствии с соглашением)</t>
  </si>
  <si>
    <t>13_06</t>
  </si>
  <si>
    <t>13_07</t>
  </si>
  <si>
    <t>1-Мониторинг табл.6.1. стр. 01 гр. 12</t>
  </si>
  <si>
    <t>13_08</t>
  </si>
  <si>
    <t>Р2_2(с1)</t>
  </si>
  <si>
    <t>Объем доходов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лицензионному договору (соглашению), договору об отчуждении исключительного права, и разработок, включающих изготовление опытного образца, в расчете на одного научно-педагогического работника (далее – НПР)</t>
  </si>
  <si>
    <t>Отношение объема средств, поступивших за отчетный год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лицензионным договорам (соглашениям) (простая (неисключительная) лицензия, исключительная лицензия), договорам об отчуждении исключительного права российским и иностранным приобретателям и от разработок, включающих изготовление опытного образца, а также предварительные и приемочные испытания опытного образца (опытной партии), к среднесписочной численности НПР в отчетном году.</t>
  </si>
  <si>
    <t>-</t>
  </si>
  <si>
    <t>14_01</t>
  </si>
  <si>
    <t>14_02</t>
  </si>
  <si>
    <t>14_03</t>
  </si>
  <si>
    <t>14_04</t>
  </si>
  <si>
    <t>Доля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в общей численности обучающихся по образовательным программам высшего образования по очной форме обучения</t>
  </si>
  <si>
    <t>Отношение численности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к общей численности обучающихся по образовательным программам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Численность обучающихся по образовательным программам высшего образования - программам бакалавриата, программам специалитета, программам магистратуры рассчитывается по состоянию на 31 декабря отчетного года.
Численность обучающихся по образовательным программам высшего образования - программам подготовки научных и научно-педагогических кадров в аспирантуре (адъюнктуре), программам ординатуры, программам ассистентуры-стажировки рассчитывается по состоянию на 31 декабря отчетного года.</t>
  </si>
  <si>
    <t>15_01</t>
  </si>
  <si>
    <t>15_02</t>
  </si>
  <si>
    <t>15_03</t>
  </si>
  <si>
    <t>15_04</t>
  </si>
  <si>
    <t>15_05</t>
  </si>
  <si>
    <t>15_06</t>
  </si>
  <si>
    <t>Доля иностранных граждан и лиц без гражданства,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t>
  </si>
  <si>
    <t>Отношение численности иностранных граждан и лиц без гражданства,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к численности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Численность обучающихся по образовательным программам высшего образования - программам магистратуры рассчитывается по состоянию на 31 декабря отчетного года.
Численность обучающихся по образовательным программам высшего образования - программам подготовки научных и научно-педагогических кадров в аспирантуре (адъюнктуре), программам ординатуры, программам ассистентуры-стажировки рассчитывается по состоянию на 31 декабря отчетного года.</t>
  </si>
  <si>
    <t>16_01</t>
  </si>
  <si>
    <t>16_02</t>
  </si>
  <si>
    <t>16_03</t>
  </si>
  <si>
    <t>16_04</t>
  </si>
  <si>
    <t>16_05</t>
  </si>
  <si>
    <t>16_06</t>
  </si>
  <si>
    <t>16_07</t>
  </si>
  <si>
    <t>16_08</t>
  </si>
  <si>
    <t>16_09</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</si>
  <si>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международной базе данных «Сеть науки» (Web of Science Core Collection), в расчете на одного НПР</t>
  </si>
  <si>
    <t>Отношение числа публикаций университета, определенное фракционным (дробным) счетом по университетам, за отчетный год и два года, предшествующих отчетному, в научных изданиях I и II квартилей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индексируемых в международной базе данных «Сеть науки» (Web of Science Core Collection), к среднесписочной численности НПР за отчетный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(список конференций уровня A* в компьютерных науках по рейтингу CORE (версия 2023 года) согласно приложению к настоящему перечню).
Для базы данных BKCI-SSH учитывается только тип «Book».
Учитываются только публикации, привязанные к верифицированному профилю университета в международной базе данных «Сеть науки» (Web of Science Core Collection).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образовательной организацией высшего образования, научной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</si>
  <si>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17_01</t>
  </si>
  <si>
    <t>17_02</t>
  </si>
  <si>
    <t>17_03</t>
  </si>
  <si>
    <t>Количество публикаций, индексируемых в базе данных Scopus и отнесенных к I и II квартилям SNIP, в расчете на одного НПР</t>
  </si>
  <si>
    <t>Отношение числа публикаций университета, определенное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международной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достоверности по данным CWTS (https://journalindicators.com/).
Учитываются только публикации, привязанные к верифицированному профилю университета в международной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 (список конференций уровня A* в компьютерных науках по рейтингу CORE (версия 2023 года) согласно приложению к настоящему перечню).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образовательной организацией высшего образования, научной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</si>
  <si>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18_01</t>
  </si>
  <si>
    <t>18_02</t>
  </si>
  <si>
    <t>18_03</t>
  </si>
  <si>
    <t>Количество высокоцитируемых публикаций типов «Article» и «Review», индексируемых в международной базе данных «Сеть науки» (Web of Science Core Collection), за последние пять полных лет, в расчете на одного НПР</t>
  </si>
  <si>
    <t>Количество публикаций типов "Article", "Review" с аффилиацией университета за последние пять полных лет, проиндексированных в Web of Science Core Collection, входящих в 1% самых цитируемых (Highly Cited Papers), согласно базе данных Essential Science Indicators Citation, к средней списочной численности НПР за последний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t>
  </si>
  <si>
    <t>19_01</t>
  </si>
  <si>
    <t>19_02</t>
  </si>
  <si>
    <t>19_03</t>
  </si>
  <si>
    <t xml:space="preserve"> 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социально-экономического развития территорий, укрепление кадрового и научно-технологического потенциала организаций реального сектора экономики и социальной сферы (для университетов получателей специальной части гранта на развитие территориального и (или) отраслевого лидерства)»</t>
  </si>
  <si>
    <t xml:space="preserve">                           по состоянию на 31 декабря 2024 г.</t>
  </si>
  <si>
    <t>Наименование Получателя [Наименование]</t>
  </si>
  <si>
    <t>Р1_2_с2</t>
  </si>
  <si>
    <t>Р2_2_с2</t>
  </si>
  <si>
    <t>Р3_2_с2</t>
  </si>
  <si>
    <t>Р4_2_с2</t>
  </si>
  <si>
    <t>М5_с2</t>
  </si>
  <si>
    <t>М6_с2</t>
  </si>
  <si>
    <t>Объем доходов от реализации дополнительных профессиональных программ и основных программ профессионального обучения в расчете на одного научно-педагогического работника (далее – НПР)</t>
  </si>
  <si>
    <t>Отношение объема доходов, поступивших за отчетный год от реализации дополнительных профессиональных программ и основных программ профессионального обучения, к среднесписочной численности НПР в отчетном году. Здесь и далее при расчете значений целевых показателей эффективности реализации программ развития российских образовательных организаций высшего образования (далее - университет) среднесписочная численность НПР равна среднесписочной численности НПР за отчетный год без учета НПР, работающих по внешнему совместительству.</t>
  </si>
  <si>
    <t>20_01</t>
  </si>
  <si>
    <t>20_02</t>
  </si>
  <si>
    <t>20_03</t>
  </si>
  <si>
    <t>20_04</t>
  </si>
  <si>
    <t>Объем средств, поступивших от выполнения научно-исследовательских и опытно-конструкторских работ (далее –НИОКР) и оказания научно-технических услуг по договорам с организациями реального сектора экономики и за счет средств бюджета субъекта Российской Федерации и местных бюджетов, в расчете на одного НПР</t>
  </si>
  <si>
    <t>Отношение общего объема средств, поступивших от выполнения НИОКР и оказания научно-технических услуг по договорам с юридическими лицами, представляющими реальный сектор экономики (производящими материальные и нематериальные товары и услуги) вне зависимости от их отраслевой принадлежности, организационно-правовой формы и формы собственности, а также объема средств, поступивших от выполнения НИОКР и оказания научно-технических услуг за счет средств бюджета субъекта Российской Федерации и местных бюджетов, к среднесписочной численности НПР в отчетном году.</t>
  </si>
  <si>
    <t>Объем средств, поступивших от выполнения научных исследований и разработок из средств бюджета субъекта Российской Федерации</t>
  </si>
  <si>
    <t>1-Мониторинг табл.6.1 стр.4 гр.10</t>
  </si>
  <si>
    <t>21_01</t>
  </si>
  <si>
    <t>Объем средств, поступивших от выполнения научных исследований и разработок из средств местного бюджета</t>
  </si>
  <si>
    <t>1-Мониторинг табл.6.1 стр.5 гр.10</t>
  </si>
  <si>
    <t>21_02</t>
  </si>
  <si>
    <t>Объем средств, поступивших от выполнения научных исследований и разработок из средств организаций</t>
  </si>
  <si>
    <t>1-Мониторинг табл.6.1 стр.7 гр.10</t>
  </si>
  <si>
    <t>21_03</t>
  </si>
  <si>
    <t>21_04</t>
  </si>
  <si>
    <t>21_05</t>
  </si>
  <si>
    <t>21_06</t>
  </si>
  <si>
    <t>21_07</t>
  </si>
  <si>
    <t>21_08</t>
  </si>
  <si>
    <t>21_09</t>
  </si>
  <si>
    <t>21_10</t>
  </si>
  <si>
    <t>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и разработок, включающих изготовление опытного образца, в расчете на одного НПР</t>
  </si>
  <si>
    <t>Отношение объема средств, поступивших за отчетный год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лицензионным договорам (соглашениям) (простая (неисключительная) лицензия, исключительная лицензия), договорам об отчуждении исключительного права российским и иностранным приобретателям и от разработок, включающих изготовление опытного образца, а также предварительные и приемочные испытания опытного образца (опытной партии), к численности НПР в отчетном году.</t>
  </si>
  <si>
    <t>22_01</t>
  </si>
  <si>
    <t>Объем средств, поступивших от разработок,  оканчивающихся изготовлением опытного образца, а также предварительными и приемочными испытаниями опытного образца (опытной партии)</t>
  </si>
  <si>
    <t>22_02</t>
  </si>
  <si>
    <t>22_03</t>
  </si>
  <si>
    <t>22_04</t>
  </si>
  <si>
    <t>Доля иностранных граждан и лиц без гражданства, обучающихся по образовательным программам высшего образования в общей численности обучающихся по образовательным программам высшего образования</t>
  </si>
  <si>
    <t>Отношение численности иностранных граждан и лиц без гражданства,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31 декабря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</si>
  <si>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24_01</t>
  </si>
  <si>
    <t>24_03</t>
  </si>
  <si>
    <t>24_04</t>
  </si>
  <si>
    <t>24_05</t>
  </si>
  <si>
    <t>Численность иностранных обучающихся по программам ассистентуры-стажировки (очная форма)</t>
  </si>
  <si>
    <t>24_06</t>
  </si>
  <si>
    <t>24_07</t>
  </si>
  <si>
    <t>24_08</t>
  </si>
  <si>
    <t>24_09</t>
  </si>
  <si>
    <t>24_10</t>
  </si>
  <si>
    <t>24_11</t>
  </si>
  <si>
    <t>24_12</t>
  </si>
  <si>
    <t>Количество индексируемых в базе данных Web of Science Core Collection публикаций за последние три полных года, в расчете на одного НПР</t>
  </si>
  <si>
    <t xml:space="preserve">Отношение числа публикаций типов "Article", "Review" образовательной организации высшего образования (далее - университет), определенное фракционным (дробным) счетом по организациям, за последние три полных года в научных изданиях, индексируемых в базе данных Web of Science Core Collection, включенных в индексы Science Citation Index Expanded (SCI-EXPANDED), Social Sciences Citation Index (SSCI), Arts &amp; Humanities Citation Index (A&amp;HCI), Conference Proceedings Citation Index - Science (CPCI-S) и Book Citation Index - Social Sciences &amp; Humanities (BKCI-SSH), с аффилиацией университета к численности НПР в отчетном году.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
Учитываются публикации типов "Article", "Review".
Для компьютерных наук учитываются публикации типа "Proceedings Paper", сделанные на конференциях уровня A* в компьютерных науках, проиндексированные в Conference Proceedings Citation Index - Science (CPCI-S) (список конференций уровня A* в компьютерных науках по рейтингу CORE (версия 2020 года) приведен в приложении к настоящему перечню).
Для базы данных BKCI-SSH учитывается только тип "Book". Учитываются только публикации, привязанные к верифицированному профилю организации в базе данных Web of Science Core Collection.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
</t>
  </si>
  <si>
    <t>Количество индексируемых в базе данных Scopus публикаций типов "Article", "Review" за последние три полных года, в расчете на одного НПР</t>
  </si>
  <si>
    <t xml:space="preserve">Отношение числа публикаций университета, определенное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(список конференций уровня A* в компьютерных науках по рейтингу CORE (версия 2020 года) приведен в приложении к настоящему перечню).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</si>
</sst>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
  </numFmts>
  <fonts count="16" x14ac:knownFonts="1">
    <font>
      <sz val="11"/>
      <color theme="1"/>
      <name val="Calibri"/>
      <scheme val="minor"/>
    </font>
    <font>
      <u/>
      <sz val="11"/>
      <color theme="10"/>
      <name val="Calibri"/>
      <family val="2"/>
      <charset val="204"/>
      <scheme val="minor"/>
    </font>
    <font>
      <sz val="10"/>
      <name val="Arial Cyr"/>
    </font>
    <font>
      <sz val="10"/>
      <color theme="1"/>
      <name val="Arial Cyr"/>
    </font>
    <font>
      <sz val="8"/>
      <color theme="1"/>
      <name val="Times New Roman"/>
      <family val="1"/>
      <charset val="204"/>
    </font>
    <font>
      <b/>
      <sz val="8"/>
      <color theme="1"/>
      <name val="Times New Roman"/>
      <family val="1"/>
      <charset val="204"/>
    </font>
    <font>
      <sz val="8"/>
      <name val="Times New Roman"/>
      <family val="1"/>
      <charset val="204"/>
    </font>
    <font>
      <b/>
      <sz val="8"/>
      <name val="Times New Roman"/>
      <family val="1"/>
      <charset val="204"/>
    </font>
    <font>
      <sz val="11"/>
      <name val="Calibri"/>
      <family val="2"/>
      <charset val="204"/>
      <scheme val="minor"/>
    </font>
    <font>
      <b/>
      <sz val="11"/>
      <name val="Calibri"/>
      <family val="2"/>
      <charset val="204"/>
      <scheme val="minor"/>
    </font>
    <font>
      <sz val="8"/>
      <name val="Calibri"/>
      <family val="2"/>
      <charset val="204"/>
      <scheme val="minor"/>
    </font>
    <font>
      <sz val="8"/>
      <color theme="1"/>
      <name val="Calibri"/>
      <family val="2"/>
      <charset val="204"/>
      <scheme val="minor"/>
    </font>
    <font>
      <b/>
      <sz val="10"/>
      <color theme="1"/>
      <name val="Times New Roman"/>
      <family val="1"/>
      <charset val="204"/>
    </font>
    <font>
      <b/>
      <sz val="8"/>
      <name val="Calibri"/>
      <family val="2"/>
      <charset val="204"/>
      <scheme val="minor"/>
    </font>
    <font>
      <b/>
      <sz val="8"/>
      <color theme="1"/>
      <name val="Calibri"/>
      <family val="2"/>
      <charset val="204"/>
      <scheme val="minor"/>
    </font>
    <font>
      <sz val="11"/>
      <color theme="1"/>
      <name val="Calibri"/>
      <family val="2"/>
      <charset val="204"/>
      <scheme val="minor"/>
    </font>
  </fonts>
  <fills count="10">
    <fill>
      <patternFill patternType="none"/>
    </fill>
    <fill>
      <patternFill patternType="gray125"/>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rgb="FFA6A6A6"/>
        <bgColor rgb="FFA6A6A6"/>
      </patternFill>
    </fill>
    <fill>
      <patternFill patternType="solid">
        <fgColor theme="0"/>
        <bgColor theme="0"/>
      </patternFill>
    </fill>
    <fill>
      <patternFill patternType="solid">
        <fgColor theme="2" tint="-9.9978637043366805E-2"/>
        <bgColor theme="2" tint="-9.9978637043366805E-2"/>
      </patternFill>
    </fill>
    <fill>
      <patternFill patternType="solid">
        <fgColor theme="7" tint="0.79998168889431442"/>
        <bgColor theme="7" tint="0.79998168889431442"/>
      </patternFill>
    </fill>
    <fill>
      <patternFill patternType="solid">
        <fgColor theme="6" tint="0.79998168889431442"/>
        <bgColor theme="6" tint="0.79998168889431442"/>
      </patternFill>
    </fill>
    <fill>
      <patternFill patternType="solid">
        <fgColor theme="0" tint="-0.249977111117893"/>
        <bgColor theme="0" tint="-0.249977111117893"/>
      </patternFill>
    </fill>
  </fills>
  <borders count="57">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style="medium">
        <color auto="1"/>
      </bottom>
      <diagonal/>
    </border>
    <border>
      <left style="thin">
        <color auto="1"/>
      </left>
      <right style="medium">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medium">
        <color auto="1"/>
      </left>
      <right style="thin">
        <color auto="1"/>
      </right>
      <top/>
      <bottom style="thin">
        <color auto="1"/>
      </bottom>
      <diagonal/>
    </border>
    <border>
      <left style="thin">
        <color auto="1"/>
      </left>
      <right style="medium">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thin">
        <color auto="1"/>
      </bottom>
      <diagonal/>
    </border>
    <border>
      <left style="medium">
        <color auto="1"/>
      </left>
      <right style="thin">
        <color auto="1"/>
      </right>
      <top/>
      <bottom style="medium">
        <color auto="1"/>
      </bottom>
      <diagonal/>
    </border>
    <border>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bottom/>
      <diagonal/>
    </border>
    <border>
      <left/>
      <right style="thin">
        <color auto="1"/>
      </right>
      <top/>
      <bottom style="thin">
        <color auto="1"/>
      </bottom>
      <diagonal/>
    </border>
    <border>
      <left/>
      <right style="thin">
        <color auto="1"/>
      </right>
      <top style="thin">
        <color auto="1"/>
      </top>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top/>
      <bottom style="thin">
        <color auto="1"/>
      </bottom>
      <diagonal/>
    </border>
    <border>
      <left style="thin">
        <color auto="1"/>
      </left>
      <right/>
      <top style="thin">
        <color auto="1"/>
      </top>
      <bottom style="thin">
        <color auto="1"/>
      </bottom>
      <diagonal/>
    </border>
    <border>
      <left style="thin">
        <color auto="1"/>
      </left>
      <right/>
      <top/>
      <bottom/>
      <diagonal/>
    </border>
  </borders>
  <cellStyleXfs count="6">
    <xf numFmtId="0" fontId="0" fillId="0" borderId="0"/>
    <xf numFmtId="0" fontId="1" fillId="0" borderId="0"/>
    <xf numFmtId="0" fontId="2" fillId="0" borderId="0"/>
    <xf numFmtId="0" fontId="2" fillId="0" borderId="0"/>
    <xf numFmtId="0" fontId="15" fillId="0" borderId="0"/>
    <xf numFmtId="9" fontId="15" fillId="0" borderId="0"/>
  </cellStyleXfs>
  <cellXfs count="354">
    <xf numFmtId="0" fontId="0" fillId="0" borderId="0" xfId="0"/>
    <xf numFmtId="0" fontId="3" fillId="0" borderId="0" xfId="3" applyFont="1"/>
    <xf numFmtId="0" fontId="4" fillId="0" borderId="0" xfId="3" applyFont="1"/>
    <xf numFmtId="0" fontId="5" fillId="0" borderId="0" xfId="3" applyFont="1" applyAlignment="1">
      <alignment vertical="center" wrapText="1"/>
    </xf>
    <xf numFmtId="0" fontId="4" fillId="0" borderId="0" xfId="3" applyFont="1" applyAlignment="1">
      <alignment vertical="top" wrapText="1"/>
    </xf>
    <xf numFmtId="0" fontId="6" fillId="0" borderId="0" xfId="3" applyFont="1"/>
    <xf numFmtId="0" fontId="7" fillId="0" borderId="0" xfId="3" applyFont="1" applyAlignment="1">
      <alignment vertical="center" wrapText="1"/>
    </xf>
    <xf numFmtId="0" fontId="6" fillId="0" borderId="0" xfId="3" applyFont="1" applyAlignment="1">
      <alignment horizontal="center" vertical="top" wrapText="1"/>
    </xf>
    <xf numFmtId="0" fontId="6" fillId="0" borderId="0" xfId="3" applyFont="1" applyAlignment="1">
      <alignment horizontal="center" vertical="center"/>
    </xf>
    <xf numFmtId="0" fontId="6" fillId="0" borderId="0" xfId="3" applyFont="1" applyAlignment="1">
      <alignment horizontal="center" vertical="center" wrapText="1"/>
    </xf>
    <xf numFmtId="0" fontId="7" fillId="0" borderId="7" xfId="3" applyFont="1" applyBorder="1"/>
    <xf numFmtId="0" fontId="7" fillId="0" borderId="0" xfId="3" applyFont="1"/>
    <xf numFmtId="0" fontId="7" fillId="0" borderId="8" xfId="3" applyFont="1" applyBorder="1"/>
    <xf numFmtId="0" fontId="6" fillId="0" borderId="10" xfId="3" applyFont="1" applyBorder="1"/>
    <xf numFmtId="0" fontId="6" fillId="0" borderId="11" xfId="3" applyFont="1" applyBorder="1"/>
    <xf numFmtId="0" fontId="2" fillId="0" borderId="11" xfId="3" applyFont="1" applyBorder="1"/>
    <xf numFmtId="0" fontId="6" fillId="0" borderId="12" xfId="3" applyFont="1" applyBorder="1"/>
    <xf numFmtId="0" fontId="2" fillId="0" borderId="0" xfId="2" applyFont="1"/>
    <xf numFmtId="0" fontId="6" fillId="0" borderId="0" xfId="2" applyFont="1"/>
    <xf numFmtId="0" fontId="7" fillId="0" borderId="0" xfId="2" applyFont="1" applyAlignment="1">
      <alignment horizontal="center" vertical="center" wrapText="1"/>
    </xf>
    <xf numFmtId="0" fontId="7" fillId="0" borderId="0" xfId="2" applyFont="1" applyAlignment="1">
      <alignment vertical="center" wrapText="1"/>
    </xf>
    <xf numFmtId="0" fontId="6" fillId="0" borderId="13" xfId="2" applyFont="1" applyBorder="1"/>
    <xf numFmtId="0" fontId="6" fillId="0" borderId="0" xfId="2" applyFont="1" applyAlignment="1">
      <alignment wrapText="1"/>
    </xf>
    <xf numFmtId="0" fontId="6" fillId="0" borderId="10" xfId="2" applyFont="1" applyBorder="1"/>
    <xf numFmtId="0" fontId="6" fillId="0" borderId="0" xfId="2" applyFont="1" applyAlignment="1">
      <alignment vertical="top" wrapText="1"/>
    </xf>
    <xf numFmtId="0" fontId="6" fillId="0" borderId="0" xfId="2" applyFont="1" applyAlignment="1">
      <alignment horizontal="center" vertical="top" wrapText="1"/>
    </xf>
    <xf numFmtId="0" fontId="6" fillId="0" borderId="0" xfId="2" applyFont="1" applyAlignment="1">
      <alignment horizontal="right" vertical="top"/>
    </xf>
    <xf numFmtId="0" fontId="6" fillId="0" borderId="0" xfId="2" applyFont="1" applyAlignment="1">
      <alignment horizontal="left" vertical="center" wrapText="1"/>
    </xf>
    <xf numFmtId="0" fontId="6" fillId="0" borderId="0" xfId="2" applyFont="1" applyAlignment="1">
      <alignment horizontal="center" vertical="top"/>
    </xf>
    <xf numFmtId="0" fontId="7" fillId="0" borderId="0" xfId="2" applyFont="1" applyAlignment="1">
      <alignment horizontal="center" vertical="center"/>
    </xf>
    <xf numFmtId="0" fontId="6" fillId="0" borderId="14" xfId="0" applyFont="1" applyBorder="1" applyAlignment="1">
      <alignment horizontal="center" vertical="center" wrapText="1"/>
    </xf>
    <xf numFmtId="0" fontId="8" fillId="0" borderId="0" xfId="0" applyFont="1"/>
    <xf numFmtId="0" fontId="9" fillId="0" borderId="0" xfId="0" applyFont="1"/>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6" fillId="0" borderId="14" xfId="0" applyFont="1" applyBorder="1" applyAlignment="1">
      <alignment horizontal="left" vertical="center" wrapText="1" indent="2"/>
    </xf>
    <xf numFmtId="0" fontId="6" fillId="0" borderId="14" xfId="0" quotePrefix="1" applyFont="1" applyBorder="1" applyAlignment="1">
      <alignment horizontal="left" vertical="center" wrapText="1"/>
    </xf>
    <xf numFmtId="0" fontId="6" fillId="0" borderId="14" xfId="0" quotePrefix="1" applyFont="1" applyBorder="1" applyAlignment="1">
      <alignment horizontal="center" vertical="center" wrapText="1"/>
    </xf>
    <xf numFmtId="164" fontId="10" fillId="3" borderId="14" xfId="0" applyNumberFormat="1" applyFont="1" applyFill="1" applyBorder="1" applyAlignment="1">
      <alignment horizontal="center" vertical="center"/>
    </xf>
    <xf numFmtId="0" fontId="7" fillId="0" borderId="14" xfId="0" applyFont="1" applyBorder="1" applyAlignment="1">
      <alignment horizontal="center" vertical="center" wrapText="1"/>
    </xf>
    <xf numFmtId="0" fontId="6" fillId="0" borderId="14" xfId="0" applyFont="1" applyBorder="1" applyAlignment="1">
      <alignment horizontal="left" vertical="center" wrapText="1" indent="4"/>
    </xf>
    <xf numFmtId="164" fontId="10" fillId="0" borderId="14" xfId="0" applyNumberFormat="1" applyFont="1" applyBorder="1" applyAlignment="1" applyProtection="1">
      <alignment horizontal="center" vertical="center"/>
      <protection locked="0"/>
    </xf>
    <xf numFmtId="0" fontId="6" fillId="0" borderId="14" xfId="0" applyFont="1" applyBorder="1" applyAlignment="1">
      <alignment horizontal="left" vertical="center" wrapText="1" indent="6"/>
    </xf>
    <xf numFmtId="3" fontId="7" fillId="0" borderId="14" xfId="0" applyNumberFormat="1" applyFont="1" applyBorder="1" applyAlignment="1">
      <alignment horizontal="center" vertical="center"/>
    </xf>
    <xf numFmtId="0" fontId="7" fillId="0" borderId="14" xfId="0" applyFont="1" applyBorder="1" applyAlignment="1">
      <alignment horizontal="center" vertical="center"/>
    </xf>
    <xf numFmtId="0" fontId="6" fillId="0" borderId="14" xfId="0" applyFont="1" applyBorder="1" applyAlignment="1">
      <alignment horizontal="left" vertical="center" wrapText="1" indent="1"/>
    </xf>
    <xf numFmtId="0" fontId="6" fillId="0" borderId="14" xfId="0" applyFont="1" applyBorder="1" applyAlignment="1">
      <alignment horizontal="left" vertical="center" wrapText="1"/>
    </xf>
    <xf numFmtId="164" fontId="10" fillId="4" borderId="14" xfId="0" applyNumberFormat="1" applyFont="1" applyFill="1" applyBorder="1" applyAlignment="1">
      <alignment horizontal="center" vertical="center"/>
    </xf>
    <xf numFmtId="0" fontId="6" fillId="5" borderId="14" xfId="0" applyFont="1" applyFill="1" applyBorder="1" applyAlignment="1">
      <alignment horizontal="left" vertical="center" wrapText="1"/>
    </xf>
    <xf numFmtId="0" fontId="6" fillId="0" borderId="20" xfId="0" applyFont="1" applyBorder="1" applyAlignment="1">
      <alignment horizontal="left" vertical="center" wrapText="1" indent="4"/>
    </xf>
    <xf numFmtId="0" fontId="6" fillId="0" borderId="20" xfId="0" applyFont="1" applyBorder="1" applyAlignment="1">
      <alignment horizontal="left" vertical="center" wrapText="1"/>
    </xf>
    <xf numFmtId="0" fontId="6" fillId="0" borderId="14" xfId="0" applyFont="1" applyBorder="1" applyAlignment="1">
      <alignment horizontal="left" vertical="top" wrapText="1" indent="1"/>
    </xf>
    <xf numFmtId="0" fontId="6" fillId="0" borderId="14" xfId="0" applyFont="1" applyBorder="1" applyAlignment="1">
      <alignment horizontal="left" vertical="top" wrapText="1" indent="2"/>
    </xf>
    <xf numFmtId="0" fontId="6" fillId="0" borderId="14" xfId="0" applyFont="1" applyBorder="1" applyAlignment="1">
      <alignment vertical="center" wrapText="1"/>
    </xf>
    <xf numFmtId="164" fontId="10" fillId="4" borderId="14" xfId="0" applyNumberFormat="1" applyFont="1" applyFill="1" applyBorder="1" applyAlignment="1" applyProtection="1">
      <alignment horizontal="center" vertical="center"/>
      <protection locked="0"/>
    </xf>
    <xf numFmtId="0" fontId="6" fillId="0" borderId="14" xfId="0" quotePrefix="1" applyFont="1" applyBorder="1" applyAlignment="1">
      <alignment horizontal="left" vertical="center" wrapText="1" indent="4"/>
    </xf>
    <xf numFmtId="0" fontId="7" fillId="0" borderId="21" xfId="0" applyFont="1" applyBorder="1" applyAlignment="1">
      <alignment horizontal="center" vertical="center" wrapText="1"/>
    </xf>
    <xf numFmtId="0" fontId="8" fillId="0" borderId="0" xfId="0" applyFont="1" applyAlignment="1">
      <alignment wrapText="1"/>
    </xf>
    <xf numFmtId="0" fontId="6" fillId="0" borderId="22" xfId="0" applyFont="1" applyBorder="1" applyAlignment="1">
      <alignment horizontal="center" vertical="center" wrapText="1"/>
    </xf>
    <xf numFmtId="0" fontId="6" fillId="0" borderId="14" xfId="0" quotePrefix="1" applyFont="1" applyBorder="1" applyAlignment="1">
      <alignment horizontal="left" vertical="top" wrapText="1"/>
    </xf>
    <xf numFmtId="0" fontId="6" fillId="0" borderId="23" xfId="0" quotePrefix="1" applyFont="1" applyBorder="1" applyAlignment="1">
      <alignment horizontal="center" vertical="center" wrapText="1"/>
    </xf>
    <xf numFmtId="0" fontId="6" fillId="0" borderId="14" xfId="0" applyFont="1" applyBorder="1" applyAlignment="1">
      <alignment horizontal="left" vertical="top" wrapText="1" indent="3"/>
    </xf>
    <xf numFmtId="0" fontId="6" fillId="0" borderId="14" xfId="0" applyFont="1" applyBorder="1" applyAlignment="1">
      <alignment horizontal="left" vertical="top" wrapText="1"/>
    </xf>
    <xf numFmtId="0" fontId="6" fillId="0" borderId="14" xfId="0" quotePrefix="1" applyFont="1" applyBorder="1" applyAlignment="1">
      <alignment horizontal="left" vertical="center" wrapText="1" indent="1"/>
    </xf>
    <xf numFmtId="0" fontId="6" fillId="0" borderId="23" xfId="0" applyFont="1" applyBorder="1" applyAlignment="1">
      <alignment horizontal="center" vertical="center" wrapText="1"/>
    </xf>
    <xf numFmtId="0" fontId="6" fillId="0" borderId="14" xfId="0" applyFont="1" applyBorder="1" applyAlignment="1">
      <alignment horizontal="left" vertical="center" wrapText="1" indent="3"/>
    </xf>
    <xf numFmtId="165" fontId="7" fillId="0" borderId="14" xfId="0" applyNumberFormat="1" applyFont="1" applyBorder="1" applyAlignment="1">
      <alignment horizontal="center" vertical="center"/>
    </xf>
    <xf numFmtId="0" fontId="7" fillId="0" borderId="24" xfId="0" applyFont="1" applyBorder="1" applyAlignment="1">
      <alignment horizontal="center" vertical="center" wrapText="1"/>
    </xf>
    <xf numFmtId="0" fontId="11" fillId="0" borderId="0" xfId="0" applyFont="1"/>
    <xf numFmtId="0" fontId="4" fillId="0" borderId="0" xfId="0" applyFont="1" applyAlignment="1">
      <alignment horizontal="center" wrapText="1"/>
    </xf>
    <xf numFmtId="0" fontId="4" fillId="0" borderId="22" xfId="0" applyFont="1" applyBorder="1" applyAlignment="1">
      <alignment horizontal="center" wrapText="1"/>
    </xf>
    <xf numFmtId="14" fontId="5" fillId="0" borderId="25" xfId="0" applyNumberFormat="1" applyFont="1" applyBorder="1" applyAlignment="1">
      <alignment horizontal="center" wrapText="1"/>
    </xf>
    <xf numFmtId="0" fontId="0" fillId="0" borderId="26" xfId="0" applyBorder="1"/>
    <xf numFmtId="0" fontId="4" fillId="0" borderId="0" xfId="0" applyFont="1" applyAlignment="1">
      <alignment wrapText="1"/>
    </xf>
    <xf numFmtId="0" fontId="4" fillId="0" borderId="0" xfId="0" applyFont="1" applyAlignment="1">
      <alignment horizontal="right" wrapText="1"/>
    </xf>
    <xf numFmtId="0" fontId="4" fillId="0" borderId="27" xfId="0" applyFont="1" applyBorder="1" applyAlignment="1">
      <alignment horizontal="center" wrapText="1"/>
    </xf>
    <xf numFmtId="0" fontId="4" fillId="0" borderId="26" xfId="0" applyFont="1" applyBorder="1" applyAlignment="1">
      <alignment wrapText="1"/>
    </xf>
    <xf numFmtId="49" fontId="5" fillId="0" borderId="27" xfId="0" applyNumberFormat="1" applyFont="1" applyBorder="1" applyAlignment="1">
      <alignment horizontal="center" wrapText="1"/>
    </xf>
    <xf numFmtId="0" fontId="5" fillId="0" borderId="28" xfId="0" applyFont="1" applyBorder="1" applyAlignment="1">
      <alignment horizontal="center" vertical="center" wrapText="1"/>
    </xf>
    <xf numFmtId="0" fontId="4" fillId="0" borderId="0" xfId="0" applyFont="1" applyAlignment="1">
      <alignment vertical="center" wrapText="1"/>
    </xf>
    <xf numFmtId="0" fontId="5" fillId="0" borderId="14"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4" xfId="0" applyFont="1" applyBorder="1" applyAlignment="1">
      <alignment horizontal="left" vertical="center" wrapText="1"/>
    </xf>
    <xf numFmtId="0" fontId="4" fillId="0" borderId="29" xfId="0" applyFont="1" applyBorder="1" applyAlignment="1">
      <alignment horizontal="center" vertical="center" wrapText="1"/>
    </xf>
    <xf numFmtId="164" fontId="4" fillId="6" borderId="14" xfId="0" applyNumberFormat="1" applyFont="1" applyFill="1" applyBorder="1" applyAlignment="1">
      <alignment horizontal="center" vertical="center" wrapText="1"/>
    </xf>
    <xf numFmtId="0" fontId="11" fillId="0" borderId="30" xfId="0" applyFont="1" applyBorder="1"/>
    <xf numFmtId="0" fontId="6" fillId="0" borderId="0" xfId="0" applyFont="1" applyAlignment="1">
      <alignment horizontal="left"/>
    </xf>
    <xf numFmtId="0" fontId="7" fillId="0" borderId="22"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18" xfId="0" applyFont="1" applyBorder="1" applyAlignment="1">
      <alignment vertical="center" wrapText="1"/>
    </xf>
    <xf numFmtId="0" fontId="7" fillId="0" borderId="18" xfId="0" applyFont="1" applyBorder="1" applyAlignment="1">
      <alignment horizontal="left" vertical="center" wrapText="1"/>
    </xf>
    <xf numFmtId="0" fontId="7" fillId="0" borderId="35" xfId="0" quotePrefix="1" applyFont="1" applyBorder="1" applyAlignment="1">
      <alignment horizontal="center" vertical="center" wrapText="1"/>
    </xf>
    <xf numFmtId="166" fontId="13" fillId="0" borderId="18" xfId="0" applyNumberFormat="1" applyFont="1" applyBorder="1" applyAlignment="1">
      <alignment horizontal="center" vertical="center"/>
    </xf>
    <xf numFmtId="0" fontId="7" fillId="0" borderId="36" xfId="0" applyFont="1" applyBorder="1" applyAlignment="1">
      <alignment horizontal="center" vertical="center" wrapText="1"/>
    </xf>
    <xf numFmtId="164" fontId="13" fillId="6" borderId="18" xfId="0" applyNumberFormat="1" applyFont="1" applyFill="1" applyBorder="1" applyAlignment="1">
      <alignment horizontal="center" vertical="center"/>
    </xf>
    <xf numFmtId="166" fontId="13" fillId="0" borderId="35" xfId="0" applyNumberFormat="1" applyFont="1" applyBorder="1" applyAlignment="1">
      <alignment horizontal="center" vertical="center"/>
    </xf>
    <xf numFmtId="0" fontId="10" fillId="0" borderId="14" xfId="0" applyFont="1" applyBorder="1" applyAlignment="1">
      <alignment horizontal="center" vertical="center"/>
    </xf>
    <xf numFmtId="166" fontId="10" fillId="0" borderId="14" xfId="0" applyNumberFormat="1" applyFont="1" applyBorder="1" applyAlignment="1">
      <alignment horizontal="center" vertical="center"/>
    </xf>
    <xf numFmtId="164" fontId="13" fillId="6" borderId="14" xfId="0" applyNumberFormat="1" applyFont="1" applyFill="1" applyBorder="1" applyAlignment="1">
      <alignment horizontal="center" vertical="center"/>
    </xf>
    <xf numFmtId="164" fontId="10" fillId="6" borderId="14" xfId="0" applyNumberFormat="1" applyFont="1" applyFill="1" applyBorder="1" applyAlignment="1">
      <alignment horizontal="center" vertical="center"/>
    </xf>
    <xf numFmtId="164" fontId="10" fillId="7" borderId="14" xfId="0" applyNumberFormat="1" applyFont="1" applyFill="1" applyBorder="1" applyAlignment="1">
      <alignment horizontal="center" vertical="center"/>
    </xf>
    <xf numFmtId="0" fontId="7" fillId="5" borderId="14" xfId="0" applyFont="1" applyFill="1" applyBorder="1" applyAlignment="1">
      <alignment horizontal="left" vertical="center" wrapText="1" indent="1"/>
    </xf>
    <xf numFmtId="0" fontId="6" fillId="5" borderId="14" xfId="0" quotePrefix="1" applyFont="1" applyFill="1" applyBorder="1" applyAlignment="1">
      <alignment horizontal="left" vertical="center" wrapText="1"/>
    </xf>
    <xf numFmtId="0" fontId="7" fillId="0" borderId="14" xfId="0" applyFont="1" applyBorder="1" applyAlignment="1">
      <alignment horizontal="left" vertical="center" wrapText="1" indent="1"/>
    </xf>
    <xf numFmtId="0" fontId="7" fillId="0" borderId="37" xfId="0" applyFont="1" applyBorder="1" applyAlignment="1">
      <alignment horizontal="center" vertical="center" wrapText="1"/>
    </xf>
    <xf numFmtId="0" fontId="6" fillId="0" borderId="20" xfId="0" applyFont="1" applyBorder="1" applyAlignment="1">
      <alignment vertical="center" wrapText="1"/>
    </xf>
    <xf numFmtId="0" fontId="6" fillId="0" borderId="20" xfId="0" quotePrefix="1" applyFont="1" applyBorder="1" applyAlignment="1">
      <alignment horizontal="center" vertical="center" wrapText="1"/>
    </xf>
    <xf numFmtId="0" fontId="10" fillId="0" borderId="20" xfId="0" applyFont="1" applyBorder="1" applyAlignment="1">
      <alignment horizontal="center" vertical="center"/>
    </xf>
    <xf numFmtId="166" fontId="10" fillId="0" borderId="20" xfId="0" applyNumberFormat="1" applyFont="1" applyBorder="1" applyAlignment="1">
      <alignment horizontal="center" vertical="center"/>
    </xf>
    <xf numFmtId="0" fontId="7" fillId="0" borderId="39" xfId="0" applyFont="1" applyBorder="1" applyAlignment="1">
      <alignment horizontal="center" vertical="center" wrapText="1"/>
    </xf>
    <xf numFmtId="164" fontId="10" fillId="7" borderId="20" xfId="0" applyNumberFormat="1" applyFont="1" applyFill="1" applyBorder="1" applyAlignment="1">
      <alignment horizontal="center" vertical="center"/>
    </xf>
    <xf numFmtId="0" fontId="7" fillId="0" borderId="40" xfId="0" applyFont="1" applyBorder="1" applyAlignment="1">
      <alignment horizontal="center" vertical="center" wrapText="1"/>
    </xf>
    <xf numFmtId="0" fontId="7" fillId="0" borderId="35" xfId="0" applyFont="1" applyBorder="1" applyAlignment="1">
      <alignment vertical="center" wrapText="1"/>
    </xf>
    <xf numFmtId="0" fontId="7" fillId="0" borderId="42" xfId="0" applyFont="1" applyBorder="1" applyAlignment="1">
      <alignment horizontal="left" vertical="center" wrapText="1"/>
    </xf>
    <xf numFmtId="0" fontId="7" fillId="0" borderId="42" xfId="0" quotePrefix="1" applyFont="1" applyBorder="1" applyAlignment="1">
      <alignment horizontal="center" vertical="center" wrapText="1"/>
    </xf>
    <xf numFmtId="0" fontId="10" fillId="0" borderId="35" xfId="0" applyFont="1" applyBorder="1" applyAlignment="1">
      <alignment horizontal="center" vertical="center"/>
    </xf>
    <xf numFmtId="166" fontId="13" fillId="0" borderId="35" xfId="5" applyNumberFormat="1" applyFont="1" applyBorder="1" applyAlignment="1">
      <alignment horizontal="center" vertical="center"/>
    </xf>
    <xf numFmtId="166" fontId="10" fillId="0" borderId="35" xfId="5" applyNumberFormat="1" applyFont="1" applyBorder="1" applyAlignment="1">
      <alignment horizontal="center" vertical="center"/>
    </xf>
    <xf numFmtId="0" fontId="6" fillId="0" borderId="16" xfId="0" quotePrefix="1" applyFont="1" applyBorder="1" applyAlignment="1">
      <alignment horizontal="center" vertical="center" wrapText="1"/>
    </xf>
    <xf numFmtId="0" fontId="10" fillId="0" borderId="23" xfId="0" applyFont="1" applyBorder="1" applyAlignment="1">
      <alignment horizontal="center" vertical="center"/>
    </xf>
    <xf numFmtId="166" fontId="10" fillId="0" borderId="23" xfId="0" applyNumberFormat="1" applyFont="1" applyBorder="1" applyAlignment="1">
      <alignment horizontal="center" vertical="center"/>
    </xf>
    <xf numFmtId="0" fontId="6" fillId="0" borderId="20" xfId="0" applyFont="1" applyBorder="1" applyAlignment="1">
      <alignment horizontal="left" vertical="center" wrapText="1" indent="2"/>
    </xf>
    <xf numFmtId="0" fontId="6" fillId="0" borderId="44" xfId="0" quotePrefix="1" applyFont="1" applyBorder="1" applyAlignment="1">
      <alignment horizontal="center" vertical="center" wrapText="1"/>
    </xf>
    <xf numFmtId="0" fontId="10" fillId="0" borderId="45" xfId="0" applyFont="1" applyBorder="1" applyAlignment="1">
      <alignment horizontal="center" vertical="center"/>
    </xf>
    <xf numFmtId="166" fontId="10" fillId="0" borderId="45" xfId="0" applyNumberFormat="1" applyFont="1" applyBorder="1" applyAlignment="1">
      <alignment horizontal="center" vertical="center"/>
    </xf>
    <xf numFmtId="0" fontId="7" fillId="0" borderId="46" xfId="0" applyFont="1" applyBorder="1" applyAlignment="1">
      <alignment horizontal="left" vertical="center" wrapText="1"/>
    </xf>
    <xf numFmtId="0" fontId="6" fillId="0" borderId="46" xfId="0" applyFont="1" applyBorder="1" applyAlignment="1">
      <alignment horizontal="left" vertical="center" wrapText="1"/>
    </xf>
    <xf numFmtId="0" fontId="7" fillId="0" borderId="47" xfId="0" quotePrefix="1" applyFont="1" applyBorder="1" applyAlignment="1">
      <alignment horizontal="center" vertical="center" wrapText="1"/>
    </xf>
    <xf numFmtId="0" fontId="13" fillId="0" borderId="23" xfId="0" applyFont="1" applyBorder="1" applyAlignment="1">
      <alignment horizontal="center" vertical="center"/>
    </xf>
    <xf numFmtId="166" fontId="10" fillId="0" borderId="46" xfId="0" applyNumberFormat="1" applyFont="1" applyBorder="1" applyAlignment="1">
      <alignment horizontal="center" vertical="center"/>
    </xf>
    <xf numFmtId="164" fontId="10" fillId="6" borderId="23" xfId="0" applyNumberFormat="1" applyFont="1" applyFill="1" applyBorder="1" applyAlignment="1">
      <alignment horizontal="center" vertical="center"/>
    </xf>
    <xf numFmtId="0" fontId="6" fillId="5" borderId="14" xfId="0" applyFont="1" applyFill="1" applyBorder="1" applyAlignment="1">
      <alignment vertical="center" wrapText="1"/>
    </xf>
    <xf numFmtId="0" fontId="7" fillId="5" borderId="14" xfId="0" applyFont="1" applyFill="1" applyBorder="1" applyAlignment="1">
      <alignment horizontal="left" vertical="center" wrapText="1"/>
    </xf>
    <xf numFmtId="164" fontId="10" fillId="7" borderId="23" xfId="0" applyNumberFormat="1" applyFont="1" applyFill="1" applyBorder="1" applyAlignment="1">
      <alignment horizontal="center" vertical="center"/>
    </xf>
    <xf numFmtId="0" fontId="6" fillId="0" borderId="22" xfId="0" applyFont="1" applyBorder="1" applyAlignment="1">
      <alignment horizontal="left" vertical="center" wrapText="1" indent="2"/>
    </xf>
    <xf numFmtId="0" fontId="6" fillId="0" borderId="22" xfId="0" applyFont="1" applyBorder="1" applyAlignment="1">
      <alignment horizontal="left" vertical="center" wrapText="1"/>
    </xf>
    <xf numFmtId="0" fontId="6" fillId="0" borderId="48" xfId="0" quotePrefix="1" applyFont="1" applyBorder="1" applyAlignment="1">
      <alignment horizontal="center" vertical="center" wrapText="1"/>
    </xf>
    <xf numFmtId="0" fontId="10" fillId="0" borderId="22" xfId="0" applyFont="1" applyBorder="1" applyAlignment="1">
      <alignment horizontal="center" vertical="center"/>
    </xf>
    <xf numFmtId="164" fontId="10" fillId="7" borderId="46" xfId="0" applyNumberFormat="1" applyFont="1" applyFill="1" applyBorder="1" applyAlignment="1">
      <alignment horizontal="center" vertical="center"/>
    </xf>
    <xf numFmtId="0" fontId="13" fillId="0" borderId="35" xfId="0" applyFont="1" applyBorder="1" applyAlignment="1">
      <alignment horizontal="center" vertical="center"/>
    </xf>
    <xf numFmtId="164" fontId="13" fillId="6" borderId="35" xfId="5" applyNumberFormat="1" applyFont="1" applyFill="1" applyBorder="1" applyAlignment="1">
      <alignment horizontal="center" vertical="center"/>
    </xf>
    <xf numFmtId="0" fontId="6" fillId="0" borderId="14" xfId="0" applyFont="1" applyBorder="1" applyAlignment="1">
      <alignment vertical="top" wrapText="1"/>
    </xf>
    <xf numFmtId="0" fontId="6" fillId="5" borderId="14" xfId="0" applyFont="1" applyFill="1" applyBorder="1" applyAlignment="1">
      <alignment horizontal="left" vertical="top" wrapText="1" indent="2"/>
    </xf>
    <xf numFmtId="0" fontId="6" fillId="0" borderId="16" xfId="0" applyFont="1" applyBorder="1" applyAlignment="1">
      <alignment vertical="center" wrapText="1"/>
    </xf>
    <xf numFmtId="0" fontId="6" fillId="0" borderId="23" xfId="0" applyFont="1" applyBorder="1" applyAlignment="1">
      <alignment vertical="center" wrapText="1"/>
    </xf>
    <xf numFmtId="0" fontId="7" fillId="0" borderId="23" xfId="0" applyFont="1" applyBorder="1" applyAlignment="1">
      <alignment vertical="center" wrapText="1"/>
    </xf>
    <xf numFmtId="0" fontId="7" fillId="0" borderId="23" xfId="0" applyFont="1" applyBorder="1" applyAlignment="1">
      <alignment horizontal="left" vertical="center" wrapText="1"/>
    </xf>
    <xf numFmtId="0" fontId="7" fillId="0" borderId="23" xfId="0" quotePrefix="1" applyFont="1" applyBorder="1" applyAlignment="1">
      <alignment horizontal="center" vertical="center" wrapText="1"/>
    </xf>
    <xf numFmtId="166" fontId="13" fillId="0" borderId="23" xfId="0" applyNumberFormat="1" applyFont="1" applyBorder="1" applyAlignment="1">
      <alignment horizontal="center" vertical="center"/>
    </xf>
    <xf numFmtId="164" fontId="13" fillId="6" borderId="23" xfId="0" applyNumberFormat="1" applyFont="1" applyFill="1" applyBorder="1" applyAlignment="1">
      <alignment horizontal="center" vertical="center"/>
    </xf>
    <xf numFmtId="0" fontId="6" fillId="0" borderId="22" xfId="0" applyFont="1" applyBorder="1" applyAlignment="1">
      <alignment vertical="center" wrapText="1"/>
    </xf>
    <xf numFmtId="0" fontId="6" fillId="0" borderId="22" xfId="0" quotePrefix="1" applyFont="1" applyBorder="1" applyAlignment="1">
      <alignment horizontal="center" vertical="center" wrapText="1"/>
    </xf>
    <xf numFmtId="166" fontId="10" fillId="0" borderId="22" xfId="0" applyNumberFormat="1" applyFont="1" applyBorder="1" applyAlignment="1">
      <alignment horizontal="center" vertical="center"/>
    </xf>
    <xf numFmtId="164" fontId="10" fillId="7" borderId="22" xfId="0" applyNumberFormat="1" applyFont="1" applyFill="1" applyBorder="1" applyAlignment="1">
      <alignment horizontal="center" vertical="center"/>
    </xf>
    <xf numFmtId="0" fontId="7" fillId="0" borderId="35" xfId="0" applyFont="1" applyBorder="1" applyAlignment="1">
      <alignment horizontal="left" vertical="center" wrapText="1"/>
    </xf>
    <xf numFmtId="166" fontId="10" fillId="0" borderId="35" xfId="0" applyNumberFormat="1" applyFont="1" applyBorder="1" applyAlignment="1">
      <alignment horizontal="center" vertical="center"/>
    </xf>
    <xf numFmtId="164" fontId="13" fillId="6" borderId="35" xfId="0" applyNumberFormat="1" applyFont="1" applyFill="1" applyBorder="1" applyAlignment="1">
      <alignment horizontal="center" vertical="center"/>
    </xf>
    <xf numFmtId="164" fontId="13" fillId="7" borderId="14" xfId="0" applyNumberFormat="1" applyFont="1" applyFill="1" applyBorder="1" applyAlignment="1">
      <alignment horizontal="center" vertical="center"/>
    </xf>
    <xf numFmtId="3" fontId="13" fillId="8" borderId="24" xfId="0" applyNumberFormat="1" applyFont="1" applyFill="1" applyBorder="1" applyAlignment="1">
      <alignment horizontal="center" vertical="center"/>
    </xf>
    <xf numFmtId="164" fontId="13" fillId="7" borderId="20" xfId="0" applyNumberFormat="1" applyFont="1" applyFill="1" applyBorder="1" applyAlignment="1">
      <alignment horizontal="center" vertical="center"/>
    </xf>
    <xf numFmtId="3" fontId="13" fillId="8" borderId="40" xfId="0" applyNumberFormat="1" applyFont="1" applyFill="1" applyBorder="1" applyAlignment="1">
      <alignment horizontal="center" vertical="center"/>
    </xf>
    <xf numFmtId="0" fontId="7" fillId="0" borderId="49" xfId="0" applyFont="1" applyBorder="1" applyAlignment="1">
      <alignment horizontal="center" vertical="center" wrapText="1"/>
    </xf>
    <xf numFmtId="0" fontId="6" fillId="0" borderId="20" xfId="0" quotePrefix="1" applyFont="1" applyBorder="1" applyAlignment="1">
      <alignment horizontal="left" vertical="center" wrapText="1" indent="4"/>
    </xf>
    <xf numFmtId="0" fontId="7" fillId="0" borderId="31" xfId="0" applyFont="1" applyBorder="1" applyAlignment="1">
      <alignment vertical="center" wrapText="1"/>
    </xf>
    <xf numFmtId="0" fontId="6" fillId="0" borderId="50" xfId="0" applyFont="1" applyBorder="1" applyAlignment="1">
      <alignment horizontal="left" vertical="center" wrapText="1"/>
    </xf>
    <xf numFmtId="0" fontId="6" fillId="0" borderId="50" xfId="0" applyFont="1" applyBorder="1" applyAlignment="1">
      <alignment vertical="center" wrapText="1"/>
    </xf>
    <xf numFmtId="0" fontId="6" fillId="0" borderId="51" xfId="0" applyFont="1" applyBorder="1" applyAlignment="1">
      <alignment vertical="center" wrapText="1"/>
    </xf>
    <xf numFmtId="0" fontId="6" fillId="0" borderId="52" xfId="0" applyFont="1" applyBorder="1" applyAlignment="1">
      <alignment vertical="center" wrapText="1"/>
    </xf>
    <xf numFmtId="0" fontId="7" fillId="0" borderId="38" xfId="0" applyFont="1" applyBorder="1" applyAlignment="1">
      <alignment vertical="center" wrapText="1"/>
    </xf>
    <xf numFmtId="0" fontId="6" fillId="0" borderId="52" xfId="0" applyFont="1" applyBorder="1" applyAlignment="1">
      <alignment horizontal="left" vertical="center" wrapText="1"/>
    </xf>
    <xf numFmtId="0" fontId="4" fillId="0" borderId="0" xfId="0" applyFont="1"/>
    <xf numFmtId="0" fontId="4" fillId="0" borderId="27" xfId="0" applyFont="1" applyBorder="1" applyAlignment="1">
      <alignment horizontal="center" vertical="center" wrapText="1"/>
    </xf>
    <xf numFmtId="0" fontId="4" fillId="2" borderId="14" xfId="0" applyFont="1" applyFill="1" applyBorder="1" applyAlignment="1">
      <alignment horizontal="center" vertical="center" wrapText="1"/>
    </xf>
    <xf numFmtId="0" fontId="4" fillId="9" borderId="29" xfId="0" applyFont="1" applyFill="1" applyBorder="1" applyAlignment="1">
      <alignment vertical="center" wrapText="1"/>
    </xf>
    <xf numFmtId="0" fontId="4" fillId="9" borderId="29" xfId="0" applyFont="1" applyFill="1" applyBorder="1" applyAlignment="1">
      <alignment horizontal="center" vertical="center" wrapText="1"/>
    </xf>
    <xf numFmtId="164" fontId="4" fillId="9" borderId="14" xfId="0" applyNumberFormat="1" applyFont="1" applyFill="1" applyBorder="1" applyAlignment="1">
      <alignment horizontal="center" vertical="center" wrapText="1"/>
    </xf>
    <xf numFmtId="0" fontId="4" fillId="9" borderId="14" xfId="0" applyFont="1" applyFill="1" applyBorder="1" applyAlignment="1">
      <alignment horizontal="left" vertical="center" wrapText="1"/>
    </xf>
    <xf numFmtId="0" fontId="4" fillId="6" borderId="14" xfId="0" applyFont="1" applyFill="1" applyBorder="1" applyAlignment="1">
      <alignment horizontal="center" vertical="center" wrapText="1"/>
    </xf>
    <xf numFmtId="0" fontId="4" fillId="0" borderId="30" xfId="0" applyFont="1" applyBorder="1"/>
    <xf numFmtId="0" fontId="4" fillId="0" borderId="39" xfId="0" applyFont="1" applyBorder="1"/>
    <xf numFmtId="0" fontId="5" fillId="0" borderId="31"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35" xfId="0" applyFont="1" applyBorder="1" applyAlignment="1">
      <alignment vertical="center" wrapText="1"/>
    </xf>
    <xf numFmtId="0" fontId="5" fillId="0" borderId="42" xfId="0" applyFont="1" applyBorder="1" applyAlignment="1">
      <alignment horizontal="left" vertical="center" wrapText="1"/>
    </xf>
    <xf numFmtId="0" fontId="5" fillId="0" borderId="42" xfId="0" applyFont="1" applyBorder="1" applyAlignment="1">
      <alignment horizontal="center" vertical="center" wrapText="1"/>
    </xf>
    <xf numFmtId="0" fontId="14" fillId="0" borderId="35" xfId="0" applyFont="1" applyBorder="1" applyAlignment="1">
      <alignment horizontal="center" vertical="center"/>
    </xf>
    <xf numFmtId="166" fontId="14" fillId="0" borderId="35" xfId="5" applyNumberFormat="1" applyFont="1" applyBorder="1" applyAlignment="1">
      <alignment horizontal="center" vertical="center" wrapText="1"/>
    </xf>
    <xf numFmtId="166" fontId="14" fillId="0" borderId="18" xfId="5" applyNumberFormat="1" applyFont="1" applyBorder="1" applyAlignment="1">
      <alignment horizontal="center" vertical="center" wrapText="1"/>
    </xf>
    <xf numFmtId="164" fontId="14" fillId="6" borderId="18" xfId="5" applyNumberFormat="1" applyFont="1" applyFill="1" applyBorder="1" applyAlignment="1">
      <alignment horizontal="center" vertical="center" wrapText="1"/>
    </xf>
    <xf numFmtId="166" fontId="11" fillId="0" borderId="35" xfId="5" applyNumberFormat="1" applyFont="1" applyBorder="1" applyAlignment="1">
      <alignment horizontal="center" vertical="center" wrapText="1"/>
    </xf>
    <xf numFmtId="0" fontId="14" fillId="0" borderId="36" xfId="0" applyFont="1" applyBorder="1" applyAlignment="1">
      <alignment horizontal="center" vertical="center"/>
    </xf>
    <xf numFmtId="0" fontId="4" fillId="0" borderId="14" xfId="0" applyFont="1" applyBorder="1" applyAlignment="1">
      <alignment horizontal="left" vertical="top"/>
    </xf>
    <xf numFmtId="0" fontId="4" fillId="0" borderId="14" xfId="0" applyFont="1" applyBorder="1" applyAlignment="1">
      <alignment vertical="top" wrapText="1"/>
    </xf>
    <xf numFmtId="0" fontId="4" fillId="0" borderId="16" xfId="0" applyFont="1" applyBorder="1" applyAlignment="1">
      <alignment horizontal="center" vertical="center" wrapText="1"/>
    </xf>
    <xf numFmtId="0" fontId="11" fillId="0" borderId="14" xfId="0" applyFont="1" applyBorder="1" applyAlignment="1">
      <alignment horizontal="center" vertical="center"/>
    </xf>
    <xf numFmtId="166" fontId="11" fillId="0" borderId="14" xfId="0" applyNumberFormat="1" applyFont="1" applyBorder="1" applyAlignment="1">
      <alignment horizontal="center" vertical="center"/>
    </xf>
    <xf numFmtId="164" fontId="14" fillId="6" borderId="14" xfId="5" applyNumberFormat="1" applyFont="1" applyFill="1" applyBorder="1" applyAlignment="1">
      <alignment horizontal="center" vertical="center" wrapText="1"/>
    </xf>
    <xf numFmtId="0" fontId="5" fillId="0" borderId="24" xfId="0" applyFont="1" applyBorder="1" applyAlignment="1">
      <alignment horizontal="center" vertical="center"/>
    </xf>
    <xf numFmtId="0" fontId="4" fillId="5" borderId="14" xfId="0" applyFont="1" applyFill="1" applyBorder="1" applyAlignment="1">
      <alignment horizontal="left" vertical="top" wrapText="1"/>
    </xf>
    <xf numFmtId="0" fontId="4" fillId="5" borderId="14" xfId="0" quotePrefix="1" applyFont="1" applyFill="1" applyBorder="1" applyAlignment="1">
      <alignment horizontal="left" vertical="top" wrapText="1"/>
    </xf>
    <xf numFmtId="0" fontId="4" fillId="0" borderId="48" xfId="0" applyFont="1" applyBorder="1" applyAlignment="1">
      <alignment horizontal="center" vertical="center" wrapText="1"/>
    </xf>
    <xf numFmtId="166" fontId="11" fillId="0" borderId="22" xfId="0" applyNumberFormat="1" applyFont="1" applyBorder="1" applyAlignment="1">
      <alignment horizontal="center" vertical="center"/>
    </xf>
    <xf numFmtId="166" fontId="11" fillId="0" borderId="46" xfId="0" applyNumberFormat="1" applyFont="1" applyBorder="1" applyAlignment="1">
      <alignment horizontal="center" vertical="center"/>
    </xf>
    <xf numFmtId="164" fontId="14" fillId="6" borderId="23" xfId="0" applyNumberFormat="1" applyFont="1" applyFill="1" applyBorder="1" applyAlignment="1">
      <alignment horizontal="center" vertical="center"/>
    </xf>
    <xf numFmtId="164" fontId="11" fillId="7" borderId="14" xfId="0" applyNumberFormat="1" applyFont="1" applyFill="1" applyBorder="1" applyAlignment="1">
      <alignment horizontal="center" vertical="center"/>
    </xf>
    <xf numFmtId="0" fontId="4" fillId="5" borderId="14" xfId="0" applyFont="1" applyFill="1" applyBorder="1" applyAlignment="1">
      <alignment horizontal="left" vertical="top" wrapText="1" indent="2"/>
    </xf>
    <xf numFmtId="0" fontId="4" fillId="0" borderId="14" xfId="0" quotePrefix="1" applyFont="1" applyBorder="1" applyAlignment="1">
      <alignment horizontal="left" vertical="top" wrapText="1"/>
    </xf>
    <xf numFmtId="0" fontId="4" fillId="0" borderId="20" xfId="0" applyFont="1" applyBorder="1" applyAlignment="1">
      <alignment horizontal="left" vertical="top" wrapText="1"/>
    </xf>
    <xf numFmtId="166" fontId="11" fillId="0" borderId="45" xfId="0" applyNumberFormat="1" applyFont="1" applyBorder="1" applyAlignment="1">
      <alignment horizontal="center" vertical="center"/>
    </xf>
    <xf numFmtId="0" fontId="5" fillId="0" borderId="33" xfId="0" applyFont="1" applyBorder="1" applyAlignment="1">
      <alignment horizontal="center" vertical="center" wrapText="1"/>
    </xf>
    <xf numFmtId="0" fontId="5" fillId="0" borderId="35" xfId="0" applyFont="1" applyBorder="1" applyAlignment="1">
      <alignment horizontal="left" vertical="center" wrapText="1"/>
    </xf>
    <xf numFmtId="0" fontId="5" fillId="0" borderId="35" xfId="0" applyFont="1" applyBorder="1" applyAlignment="1">
      <alignment horizontal="center" vertical="center" wrapText="1"/>
    </xf>
    <xf numFmtId="166" fontId="14" fillId="0" borderId="35" xfId="0" applyNumberFormat="1" applyFont="1" applyBorder="1" applyAlignment="1">
      <alignment horizontal="center" vertical="center"/>
    </xf>
    <xf numFmtId="164" fontId="14" fillId="6" borderId="35" xfId="0" applyNumberFormat="1" applyFont="1" applyFill="1" applyBorder="1" applyAlignment="1">
      <alignment horizontal="center" vertical="center"/>
    </xf>
    <xf numFmtId="166" fontId="11" fillId="0" borderId="35" xfId="0" applyNumberFormat="1" applyFont="1" applyBorder="1" applyAlignment="1">
      <alignment horizontal="center" vertical="center"/>
    </xf>
    <xf numFmtId="0" fontId="4" fillId="0" borderId="14" xfId="0" applyFont="1" applyBorder="1" applyAlignment="1">
      <alignment vertical="center" wrapText="1"/>
    </xf>
    <xf numFmtId="0" fontId="4" fillId="0" borderId="14" xfId="0" quotePrefix="1" applyFont="1" applyBorder="1" applyAlignment="1">
      <alignment horizontal="left" vertical="center" wrapText="1"/>
    </xf>
    <xf numFmtId="0" fontId="4" fillId="0" borderId="22" xfId="0" applyFont="1" applyBorder="1" applyAlignment="1">
      <alignment vertical="center" wrapText="1"/>
    </xf>
    <xf numFmtId="0" fontId="11" fillId="0" borderId="22" xfId="0" applyFont="1" applyBorder="1" applyAlignment="1">
      <alignment horizontal="center" vertical="center"/>
    </xf>
    <xf numFmtId="166" fontId="14" fillId="0" borderId="35" xfId="5" applyNumberFormat="1" applyFont="1" applyBorder="1" applyAlignment="1">
      <alignment horizontal="center" vertical="center"/>
    </xf>
    <xf numFmtId="164" fontId="14" fillId="6" borderId="35" xfId="5" applyNumberFormat="1" applyFont="1" applyFill="1" applyBorder="1" applyAlignment="1">
      <alignment horizontal="center" vertical="center"/>
    </xf>
    <xf numFmtId="166" fontId="11" fillId="0" borderId="35" xfId="5" applyNumberFormat="1" applyFont="1" applyBorder="1" applyAlignment="1">
      <alignment horizontal="center" vertical="center"/>
    </xf>
    <xf numFmtId="0" fontId="4" fillId="0" borderId="22" xfId="0" applyFont="1" applyBorder="1" applyAlignment="1">
      <alignment horizontal="left" vertical="center" wrapText="1"/>
    </xf>
    <xf numFmtId="0" fontId="4" fillId="0" borderId="22" xfId="0" applyFont="1" applyBorder="1" applyAlignment="1">
      <alignment horizontal="center" vertical="center" wrapText="1"/>
    </xf>
    <xf numFmtId="0" fontId="4" fillId="0" borderId="20" xfId="0" applyFont="1" applyBorder="1" applyAlignment="1">
      <alignment vertical="center" wrapText="1"/>
    </xf>
    <xf numFmtId="0" fontId="4" fillId="0" borderId="20" xfId="0" applyFont="1" applyBorder="1" applyAlignment="1">
      <alignment horizontal="left" vertical="center" wrapText="1"/>
    </xf>
    <xf numFmtId="0" fontId="4" fillId="0" borderId="20" xfId="0" applyFont="1" applyBorder="1" applyAlignment="1">
      <alignment horizontal="center" vertical="center" wrapText="1"/>
    </xf>
    <xf numFmtId="0" fontId="11" fillId="0" borderId="20" xfId="0" applyFont="1" applyBorder="1" applyAlignment="1">
      <alignment horizontal="center" vertical="center"/>
    </xf>
    <xf numFmtId="166" fontId="11" fillId="0" borderId="20" xfId="0" applyNumberFormat="1" applyFont="1" applyBorder="1" applyAlignment="1">
      <alignment horizontal="center" vertical="center"/>
    </xf>
    <xf numFmtId="164" fontId="11" fillId="7" borderId="20" xfId="0" applyNumberFormat="1" applyFont="1" applyFill="1" applyBorder="1" applyAlignment="1">
      <alignment horizontal="center" vertical="center"/>
    </xf>
    <xf numFmtId="0" fontId="5" fillId="0" borderId="40" xfId="0" applyFont="1" applyBorder="1" applyAlignment="1">
      <alignment horizontal="center" vertical="center" wrapText="1"/>
    </xf>
    <xf numFmtId="0" fontId="6" fillId="0" borderId="55" xfId="0" applyFont="1" applyBorder="1" applyAlignment="1">
      <alignment horizontal="left" vertical="center" wrapText="1"/>
    </xf>
    <xf numFmtId="0" fontId="4" fillId="0" borderId="23" xfId="0" applyFont="1" applyBorder="1" applyAlignment="1">
      <alignment horizontal="left" vertical="center" wrapText="1"/>
    </xf>
    <xf numFmtId="0" fontId="5" fillId="2" borderId="23" xfId="0" applyFont="1" applyFill="1" applyBorder="1" applyAlignment="1">
      <alignment vertical="center" wrapText="1"/>
    </xf>
    <xf numFmtId="0" fontId="5" fillId="2" borderId="23" xfId="0" applyFont="1" applyFill="1" applyBorder="1" applyAlignment="1">
      <alignment horizontal="left" vertical="center" wrapText="1"/>
    </xf>
    <xf numFmtId="0" fontId="5" fillId="2" borderId="23" xfId="0" applyFont="1" applyFill="1" applyBorder="1" applyAlignment="1">
      <alignment horizontal="center" vertical="center" wrapText="1"/>
    </xf>
    <xf numFmtId="166" fontId="14" fillId="2" borderId="23" xfId="0" applyNumberFormat="1" applyFont="1" applyFill="1" applyBorder="1" applyAlignment="1">
      <alignment horizontal="center" vertical="center"/>
    </xf>
    <xf numFmtId="164" fontId="14" fillId="2" borderId="23" xfId="0" applyNumberFormat="1" applyFont="1" applyFill="1" applyBorder="1" applyAlignment="1">
      <alignment horizontal="center" vertical="center"/>
    </xf>
    <xf numFmtId="166" fontId="11" fillId="2" borderId="23" xfId="0" applyNumberFormat="1" applyFont="1" applyFill="1" applyBorder="1" applyAlignment="1">
      <alignment horizontal="center" vertical="center"/>
    </xf>
    <xf numFmtId="0" fontId="5" fillId="2" borderId="24" xfId="0" applyFont="1" applyFill="1" applyBorder="1" applyAlignment="1">
      <alignment horizontal="center" vertical="center" wrapText="1"/>
    </xf>
    <xf numFmtId="0" fontId="4" fillId="2" borderId="14" xfId="0" applyFont="1" applyFill="1" applyBorder="1" applyAlignment="1">
      <alignment vertical="center" wrapText="1"/>
    </xf>
    <xf numFmtId="0" fontId="4" fillId="2" borderId="14" xfId="0" applyFont="1" applyFill="1" applyBorder="1" applyAlignment="1">
      <alignment horizontal="left" vertical="center" wrapText="1"/>
    </xf>
    <xf numFmtId="0" fontId="11" fillId="2" borderId="14" xfId="0" applyFont="1" applyFill="1" applyBorder="1" applyAlignment="1">
      <alignment horizontal="center" vertical="center"/>
    </xf>
    <xf numFmtId="166" fontId="11" fillId="2" borderId="14" xfId="0" applyNumberFormat="1" applyFont="1" applyFill="1" applyBorder="1" applyAlignment="1">
      <alignment horizontal="center" vertical="center"/>
    </xf>
    <xf numFmtId="0" fontId="4" fillId="2" borderId="20" xfId="0" applyFont="1" applyFill="1" applyBorder="1" applyAlignment="1">
      <alignment vertical="center" wrapText="1"/>
    </xf>
    <xf numFmtId="0" fontId="11" fillId="2" borderId="20" xfId="0" applyFont="1" applyFill="1" applyBorder="1" applyAlignment="1">
      <alignment horizontal="center" vertical="center"/>
    </xf>
    <xf numFmtId="166" fontId="11" fillId="2" borderId="20" xfId="0" applyNumberFormat="1" applyFont="1" applyFill="1" applyBorder="1" applyAlignment="1">
      <alignment horizontal="center" vertical="center"/>
    </xf>
    <xf numFmtId="166" fontId="11" fillId="2" borderId="22" xfId="0" applyNumberFormat="1" applyFont="1" applyFill="1" applyBorder="1" applyAlignment="1">
      <alignment horizontal="center" vertical="center"/>
    </xf>
    <xf numFmtId="0" fontId="5" fillId="2" borderId="40" xfId="0" applyFont="1" applyFill="1" applyBorder="1" applyAlignment="1">
      <alignment horizontal="center" vertical="center" wrapText="1"/>
    </xf>
    <xf numFmtId="0" fontId="5" fillId="2" borderId="35" xfId="0" applyFont="1" applyFill="1" applyBorder="1" applyAlignment="1">
      <alignment vertical="center" wrapText="1"/>
    </xf>
    <xf numFmtId="0" fontId="5" fillId="2" borderId="35" xfId="0" applyFont="1" applyFill="1" applyBorder="1" applyAlignment="1">
      <alignment horizontal="left" vertical="center" wrapText="1"/>
    </xf>
    <xf numFmtId="0" fontId="5" fillId="2" borderId="35" xfId="0" applyFont="1" applyFill="1" applyBorder="1" applyAlignment="1">
      <alignment horizontal="center" vertical="center" wrapText="1"/>
    </xf>
    <xf numFmtId="0" fontId="14" fillId="2" borderId="35" xfId="0" applyFont="1" applyFill="1" applyBorder="1" applyAlignment="1">
      <alignment horizontal="center" vertical="center"/>
    </xf>
    <xf numFmtId="166" fontId="14" fillId="2" borderId="35" xfId="5" applyNumberFormat="1" applyFont="1" applyFill="1" applyBorder="1" applyAlignment="1">
      <alignment horizontal="center" vertical="center"/>
    </xf>
    <xf numFmtId="164" fontId="14" fillId="2" borderId="35" xfId="5" applyNumberFormat="1" applyFont="1" applyFill="1" applyBorder="1" applyAlignment="1">
      <alignment horizontal="center" vertical="center"/>
    </xf>
    <xf numFmtId="166" fontId="11" fillId="2" borderId="35" xfId="5" applyNumberFormat="1" applyFont="1" applyFill="1" applyBorder="1" applyAlignment="1">
      <alignment horizontal="center" vertical="center"/>
    </xf>
    <xf numFmtId="0" fontId="14" fillId="2" borderId="36" xfId="0" applyFont="1" applyFill="1" applyBorder="1" applyAlignment="1">
      <alignment horizontal="center" vertical="center"/>
    </xf>
    <xf numFmtId="0" fontId="14" fillId="2" borderId="24" xfId="0" applyFont="1" applyFill="1" applyBorder="1" applyAlignment="1">
      <alignment horizontal="center" vertical="center"/>
    </xf>
    <xf numFmtId="0" fontId="4" fillId="2" borderId="20" xfId="0" applyFont="1" applyFill="1" applyBorder="1" applyAlignment="1">
      <alignment horizontal="left" vertical="center" wrapText="1"/>
    </xf>
    <xf numFmtId="0" fontId="4" fillId="2" borderId="20" xfId="0" applyFont="1" applyFill="1" applyBorder="1" applyAlignment="1">
      <alignment horizontal="center" vertical="center" wrapText="1"/>
    </xf>
    <xf numFmtId="0" fontId="4" fillId="2" borderId="29" xfId="0" applyFont="1" applyFill="1" applyBorder="1" applyAlignment="1">
      <alignment vertical="center" wrapText="1"/>
    </xf>
    <xf numFmtId="0" fontId="4" fillId="2" borderId="29" xfId="0" applyFont="1" applyFill="1" applyBorder="1" applyAlignment="1">
      <alignment horizontal="center" vertical="center" wrapText="1"/>
    </xf>
    <xf numFmtId="0" fontId="4" fillId="0" borderId="0" xfId="0" applyFont="1" applyAlignment="1">
      <alignment horizontal="left"/>
    </xf>
    <xf numFmtId="0" fontId="4" fillId="0" borderId="0" xfId="0" applyFont="1" applyAlignment="1">
      <alignment horizontal="center"/>
    </xf>
    <xf numFmtId="0" fontId="5" fillId="0" borderId="36" xfId="0" applyFont="1" applyBorder="1" applyAlignment="1">
      <alignment horizontal="center" vertical="center" wrapText="1"/>
    </xf>
    <xf numFmtId="166" fontId="11" fillId="0" borderId="56" xfId="0" applyNumberFormat="1" applyFont="1" applyBorder="1" applyAlignment="1">
      <alignment horizontal="center" vertical="center"/>
    </xf>
    <xf numFmtId="0" fontId="5" fillId="0" borderId="34" xfId="0" applyFont="1" applyBorder="1" applyAlignment="1">
      <alignment vertical="center" wrapText="1"/>
    </xf>
    <xf numFmtId="164" fontId="14" fillId="6" borderId="34" xfId="0" applyNumberFormat="1" applyFont="1" applyFill="1" applyBorder="1" applyAlignment="1">
      <alignment horizontal="center" vertical="center"/>
    </xf>
    <xf numFmtId="0" fontId="4" fillId="0" borderId="50" xfId="0" applyFont="1" applyBorder="1" applyAlignment="1">
      <alignment vertical="center" wrapText="1"/>
    </xf>
    <xf numFmtId="164" fontId="11" fillId="7" borderId="50" xfId="0" applyNumberFormat="1" applyFont="1" applyFill="1" applyBorder="1" applyAlignment="1">
      <alignment horizontal="center" vertical="center"/>
    </xf>
    <xf numFmtId="0" fontId="4" fillId="0" borderId="50" xfId="0" applyFont="1" applyBorder="1" applyAlignment="1">
      <alignment horizontal="left" vertical="center" wrapText="1" indent="2"/>
    </xf>
    <xf numFmtId="0" fontId="4" fillId="0" borderId="14" xfId="0" applyFont="1" applyBorder="1" applyAlignment="1">
      <alignment horizontal="center" vertical="center"/>
    </xf>
    <xf numFmtId="0" fontId="4" fillId="0" borderId="52" xfId="0" applyFont="1" applyBorder="1" applyAlignment="1">
      <alignment vertical="center" wrapText="1"/>
    </xf>
    <xf numFmtId="0" fontId="5" fillId="0" borderId="39" xfId="0" applyFont="1" applyBorder="1" applyAlignment="1">
      <alignment horizontal="center" vertical="center" wrapText="1"/>
    </xf>
    <xf numFmtId="164" fontId="11" fillId="7" borderId="52" xfId="0" applyNumberFormat="1" applyFont="1" applyFill="1" applyBorder="1" applyAlignment="1">
      <alignment horizontal="center" vertical="center"/>
    </xf>
    <xf numFmtId="0" fontId="4" fillId="0" borderId="35" xfId="0" applyFont="1" applyBorder="1" applyAlignment="1">
      <alignment horizontal="center" vertical="center"/>
    </xf>
    <xf numFmtId="164" fontId="14" fillId="6" borderId="42" xfId="0" applyNumberFormat="1" applyFont="1" applyFill="1" applyBorder="1" applyAlignment="1">
      <alignment horizontal="center" vertical="center"/>
    </xf>
    <xf numFmtId="164" fontId="11" fillId="7" borderId="16" xfId="0" applyNumberFormat="1" applyFont="1" applyFill="1" applyBorder="1" applyAlignment="1">
      <alignment horizontal="center" vertical="center"/>
    </xf>
    <xf numFmtId="0" fontId="4" fillId="0" borderId="20" xfId="0" applyFont="1" applyBorder="1" applyAlignment="1">
      <alignment horizontal="center" vertical="center"/>
    </xf>
    <xf numFmtId="164" fontId="11" fillId="7" borderId="44" xfId="0" applyNumberFormat="1" applyFont="1" applyFill="1" applyBorder="1" applyAlignment="1">
      <alignment horizontal="center" vertical="center"/>
    </xf>
    <xf numFmtId="166" fontId="14" fillId="2" borderId="35" xfId="0" applyNumberFormat="1" applyFont="1" applyFill="1" applyBorder="1" applyAlignment="1">
      <alignment horizontal="center" vertical="center"/>
    </xf>
    <xf numFmtId="164" fontId="14" fillId="2" borderId="47" xfId="0" applyNumberFormat="1" applyFont="1" applyFill="1" applyBorder="1" applyAlignment="1">
      <alignment horizontal="center" vertical="center"/>
    </xf>
    <xf numFmtId="0" fontId="5" fillId="2" borderId="21" xfId="0" applyFont="1" applyFill="1" applyBorder="1" applyAlignment="1">
      <alignment horizontal="center" vertical="center" wrapText="1"/>
    </xf>
    <xf numFmtId="164" fontId="14" fillId="2" borderId="42" xfId="5" applyNumberFormat="1" applyFont="1" applyFill="1" applyBorder="1" applyAlignment="1">
      <alignment horizontal="center" vertical="center"/>
    </xf>
    <xf numFmtId="0" fontId="5" fillId="2" borderId="36" xfId="0" applyFont="1" applyFill="1" applyBorder="1" applyAlignment="1">
      <alignment horizontal="center" vertical="center" wrapText="1"/>
    </xf>
    <xf numFmtId="0" fontId="6" fillId="0" borderId="17" xfId="2" applyFont="1" applyBorder="1" applyAlignment="1">
      <alignment horizontal="left" vertical="center" wrapText="1"/>
    </xf>
    <xf numFmtId="0" fontId="0" fillId="0" borderId="17" xfId="0" applyBorder="1"/>
    <xf numFmtId="0" fontId="2" fillId="0" borderId="0" xfId="2" applyFont="1"/>
    <xf numFmtId="0" fontId="6" fillId="0" borderId="1" xfId="2" applyFont="1" applyBorder="1" applyAlignment="1">
      <alignment horizontal="center" vertical="top"/>
    </xf>
    <xf numFmtId="0" fontId="0" fillId="0" borderId="2" xfId="0" applyBorder="1"/>
    <xf numFmtId="0" fontId="0" fillId="0" borderId="3" xfId="0" applyBorder="1"/>
    <xf numFmtId="0" fontId="7" fillId="0" borderId="4" xfId="3" applyFont="1" applyBorder="1" applyAlignment="1">
      <alignment horizontal="center" wrapText="1"/>
    </xf>
    <xf numFmtId="0" fontId="0" fillId="0" borderId="5" xfId="0" applyBorder="1"/>
    <xf numFmtId="0" fontId="0" fillId="0" borderId="6" xfId="0" applyBorder="1"/>
    <xf numFmtId="1" fontId="6" fillId="2" borderId="14" xfId="0" applyNumberFormat="1" applyFont="1" applyFill="1" applyBorder="1" applyAlignment="1">
      <alignment horizontal="center" vertical="center"/>
    </xf>
    <xf numFmtId="0" fontId="0" fillId="0" borderId="15" xfId="0" applyBorder="1"/>
    <xf numFmtId="0" fontId="0" fillId="0" borderId="16" xfId="0" applyBorder="1"/>
    <xf numFmtId="1" fontId="6" fillId="2" borderId="14" xfId="0" applyNumberFormat="1" applyFont="1" applyFill="1" applyBorder="1" applyAlignment="1">
      <alignment horizontal="center" vertical="center" wrapText="1"/>
    </xf>
    <xf numFmtId="0" fontId="6" fillId="0" borderId="14" xfId="0" applyFont="1" applyBorder="1" applyAlignment="1">
      <alignment horizontal="center" vertical="center" wrapText="1"/>
    </xf>
    <xf numFmtId="0" fontId="6" fillId="0" borderId="11" xfId="3" applyFont="1" applyBorder="1" applyAlignment="1">
      <alignment horizontal="center" vertical="top"/>
    </xf>
    <xf numFmtId="0" fontId="0" fillId="0" borderId="11" xfId="0" applyBorder="1"/>
    <xf numFmtId="0" fontId="7" fillId="0" borderId="14" xfId="2" applyFont="1" applyBorder="1" applyAlignment="1">
      <alignment horizontal="center" vertical="center" wrapText="1"/>
    </xf>
    <xf numFmtId="0" fontId="6" fillId="0" borderId="1" xfId="2" applyFont="1" applyBorder="1" applyAlignment="1">
      <alignment horizontal="center" vertical="center"/>
    </xf>
    <xf numFmtId="0" fontId="6" fillId="0" borderId="5" xfId="2" applyFont="1" applyBorder="1" applyAlignment="1">
      <alignment horizontal="center"/>
    </xf>
    <xf numFmtId="1" fontId="7" fillId="0" borderId="14" xfId="2" applyNumberFormat="1" applyFont="1" applyBorder="1" applyAlignment="1">
      <alignment horizontal="center" vertical="center"/>
    </xf>
    <xf numFmtId="0" fontId="6" fillId="2" borderId="14" xfId="0" applyFont="1" applyFill="1" applyBorder="1" applyAlignment="1">
      <alignment horizontal="center" vertical="center" wrapText="1"/>
    </xf>
    <xf numFmtId="0" fontId="5" fillId="0" borderId="1" xfId="3" applyFont="1" applyBorder="1" applyAlignment="1">
      <alignment horizontal="center" vertical="center"/>
    </xf>
    <xf numFmtId="0" fontId="6" fillId="0" borderId="11" xfId="2" applyFont="1" applyBorder="1" applyAlignment="1">
      <alignment horizontal="center"/>
    </xf>
    <xf numFmtId="0" fontId="6" fillId="0" borderId="1" xfId="3" applyFont="1" applyBorder="1" applyAlignment="1">
      <alignment horizontal="center" vertical="center"/>
    </xf>
    <xf numFmtId="14" fontId="6" fillId="0" borderId="1" xfId="2" applyNumberFormat="1" applyFont="1" applyBorder="1" applyAlignment="1">
      <alignment horizontal="center" vertical="center" wrapText="1"/>
    </xf>
    <xf numFmtId="0" fontId="0" fillId="0" borderId="10" xfId="0" applyBorder="1"/>
    <xf numFmtId="0" fontId="0" fillId="0" borderId="12" xfId="0" applyBorder="1"/>
    <xf numFmtId="0" fontId="5" fillId="0" borderId="9" xfId="3" applyFont="1" applyBorder="1" applyAlignment="1">
      <alignment horizontal="center"/>
    </xf>
    <xf numFmtId="0" fontId="4" fillId="0" borderId="0" xfId="3" applyFont="1"/>
    <xf numFmtId="0" fontId="0" fillId="0" borderId="8" xfId="0" applyBorder="1"/>
    <xf numFmtId="0" fontId="7" fillId="0" borderId="9" xfId="3" applyFont="1" applyBorder="1" applyAlignment="1">
      <alignment horizontal="center"/>
    </xf>
    <xf numFmtId="0" fontId="7" fillId="0" borderId="4" xfId="0" applyFont="1" applyBorder="1" applyAlignment="1">
      <alignment horizontal="center" vertical="center" wrapText="1"/>
    </xf>
    <xf numFmtId="0" fontId="7" fillId="0" borderId="14" xfId="0" applyFont="1" applyBorder="1" applyAlignment="1">
      <alignment horizontal="center" vertical="center" wrapText="1"/>
    </xf>
    <xf numFmtId="0" fontId="12" fillId="0" borderId="0" xfId="0" applyFont="1" applyAlignment="1">
      <alignment horizontal="center" vertical="center" wrapText="1"/>
    </xf>
    <xf numFmtId="0" fontId="11" fillId="0" borderId="0" xfId="0" applyFont="1"/>
    <xf numFmtId="0" fontId="4" fillId="0" borderId="0" xfId="0" applyFont="1" applyAlignment="1">
      <alignment horizontal="center" wrapText="1"/>
    </xf>
    <xf numFmtId="0" fontId="4" fillId="0" borderId="0" xfId="0" applyFont="1" applyAlignment="1">
      <alignment wrapText="1"/>
    </xf>
    <xf numFmtId="0" fontId="4" fillId="0" borderId="0" xfId="0" applyFont="1" applyAlignment="1">
      <alignment horizontal="left" vertical="center" wrapText="1"/>
    </xf>
    <xf numFmtId="0" fontId="4" fillId="0" borderId="0" xfId="1" applyFont="1" applyAlignment="1">
      <alignment wrapText="1"/>
    </xf>
    <xf numFmtId="0" fontId="4" fillId="0" borderId="0" xfId="0" applyFont="1" applyAlignment="1">
      <alignment horizontal="center" vertical="center" wrapText="1"/>
    </xf>
    <xf numFmtId="0" fontId="4" fillId="0" borderId="0" xfId="0" applyFont="1" applyAlignment="1">
      <alignment horizontal="left" wrapText="1"/>
    </xf>
    <xf numFmtId="0" fontId="6" fillId="0" borderId="20" xfId="0" applyFont="1" applyBorder="1" applyAlignment="1">
      <alignment horizontal="left" vertical="center" wrapText="1"/>
    </xf>
    <xf numFmtId="0" fontId="0" fillId="0" borderId="45" xfId="0" applyBorder="1"/>
    <xf numFmtId="0" fontId="6" fillId="0" borderId="38" xfId="0" applyFont="1" applyBorder="1" applyAlignment="1">
      <alignment horizontal="center" vertical="center" wrapText="1"/>
    </xf>
    <xf numFmtId="0" fontId="0" fillId="0" borderId="32" xfId="0" applyBorder="1"/>
    <xf numFmtId="0" fontId="0" fillId="0" borderId="38" xfId="0" applyBorder="1"/>
    <xf numFmtId="0" fontId="6" fillId="0" borderId="14" xfId="0" applyFont="1" applyBorder="1" applyAlignment="1">
      <alignment horizontal="left" vertical="center" wrapText="1"/>
    </xf>
    <xf numFmtId="0" fontId="0" fillId="0" borderId="23" xfId="0" applyBorder="1"/>
    <xf numFmtId="0" fontId="6" fillId="0" borderId="34" xfId="0" applyFont="1" applyBorder="1" applyAlignment="1">
      <alignment horizontal="center" vertical="center" wrapText="1"/>
    </xf>
    <xf numFmtId="0" fontId="6" fillId="0" borderId="41" xfId="0" applyFont="1" applyBorder="1" applyAlignment="1">
      <alignment horizontal="center" vertical="center" wrapText="1"/>
    </xf>
    <xf numFmtId="0" fontId="0" fillId="0" borderId="43" xfId="0" applyBorder="1"/>
    <xf numFmtId="0" fontId="7"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53" xfId="0" applyFont="1" applyBorder="1" applyAlignment="1">
      <alignment horizontal="center" vertical="center" wrapText="1"/>
    </xf>
    <xf numFmtId="0" fontId="0" fillId="0" borderId="7" xfId="0" applyBorder="1"/>
    <xf numFmtId="0" fontId="0" fillId="0" borderId="54" xfId="0" applyBorder="1"/>
    <xf numFmtId="0" fontId="6" fillId="0" borderId="25" xfId="0" applyFont="1" applyBorder="1" applyAlignment="1">
      <alignment horizontal="center" vertical="center" wrapText="1"/>
    </xf>
    <xf numFmtId="0" fontId="0" fillId="0" borderId="9" xfId="0" applyBorder="1"/>
    <xf numFmtId="0" fontId="0" fillId="0" borderId="26" xfId="0" applyBorder="1"/>
    <xf numFmtId="0" fontId="4" fillId="0" borderId="0" xfId="0" applyFont="1"/>
    <xf numFmtId="0" fontId="4" fillId="2" borderId="34" xfId="0" applyFont="1" applyFill="1" applyBorder="1" applyAlignment="1">
      <alignment horizontal="center" vertical="center" wrapText="1"/>
    </xf>
    <xf numFmtId="0" fontId="4" fillId="0" borderId="41" xfId="0" applyFont="1" applyBorder="1" applyAlignment="1">
      <alignment horizontal="center" vertical="center" wrapText="1"/>
    </xf>
    <xf numFmtId="0" fontId="4" fillId="0" borderId="34" xfId="0" applyFont="1" applyBorder="1" applyAlignment="1">
      <alignment horizontal="center" vertical="center" wrapText="1"/>
    </xf>
    <xf numFmtId="0" fontId="4" fillId="2" borderId="38" xfId="0" applyFont="1" applyFill="1" applyBorder="1" applyAlignment="1">
      <alignment horizontal="center" vertical="center" wrapText="1"/>
    </xf>
    <xf numFmtId="0" fontId="5" fillId="0" borderId="41" xfId="0" applyFont="1" applyBorder="1" applyAlignment="1">
      <alignment horizontal="center" vertical="center" wrapText="1"/>
    </xf>
    <xf numFmtId="0" fontId="4" fillId="0" borderId="53" xfId="0" applyFont="1" applyBorder="1" applyAlignment="1">
      <alignment horizontal="center" vertical="center" wrapText="1"/>
    </xf>
  </cellXfs>
  <cellStyles count="6">
    <cellStyle name="Гиперссылка" xfId="1" builtinId="8"/>
    <cellStyle name="Обычный" xfId="0" builtinId="0"/>
    <cellStyle name="Обычный 2" xfId="2"/>
    <cellStyle name="Обычный 2 2" xfId="3"/>
    <cellStyle name="Обычный 3" xfId="4"/>
    <cellStyle name="Процентный" xfId="5" builtinId="5"/>
  </cellStyles>
  <dxfs count="345">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theme="5" tint="-0.24994659260841701"/>
          <bgColor theme="5" tint="-0.24994659260841701"/>
        </patternFill>
      </fill>
    </dxf>
    <dxf>
      <fill>
        <patternFill patternType="solid">
          <fgColor theme="5"/>
          <bgColor theme="5"/>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theme="5" tint="-0.24994659260841701"/>
          <bgColor theme="5" tint="-0.24994659260841701"/>
        </patternFill>
      </fill>
    </dxf>
    <dxf>
      <fill>
        <patternFill patternType="solid">
          <fgColor theme="5"/>
          <bgColor theme="5"/>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theme="5" tint="-0.24994659260841701"/>
          <bgColor theme="5" tint="-0.24994659260841701"/>
        </patternFill>
      </fill>
    </dxf>
    <dxf>
      <fill>
        <patternFill patternType="solid">
          <fgColor theme="5" tint="-0.24994659260841701"/>
          <bgColor theme="5" tint="-0.24994659260841701"/>
        </patternFill>
      </fill>
    </dxf>
    <dxf>
      <fill>
        <patternFill patternType="solid">
          <fgColor theme="5" tint="-0.24994659260841701"/>
          <bgColor theme="5" tint="-0.24994659260841701"/>
        </patternFill>
      </fill>
    </dxf>
    <dxf>
      <fill>
        <patternFill patternType="solid">
          <fgColor theme="5"/>
          <bgColor theme="5"/>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theme="5" tint="-0.24994659260841701"/>
          <bgColor theme="5" tint="-0.24994659260841701"/>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theme="5" tint="-0.24994659260841701"/>
          <bgColor theme="5" tint="-0.24994659260841701"/>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ill>
        <patternFill patternType="solid">
          <fgColor theme="5" tint="-0.24994659260841701"/>
          <bgColor theme="5" tint="-0.24994659260841701"/>
        </patternFill>
      </fill>
    </dxf>
    <dxf>
      <fill>
        <patternFill patternType="solid">
          <fgColor theme="5" tint="-0.24994659260841701"/>
          <bgColor theme="5" tint="-0.24994659260841701"/>
        </patternFill>
      </fill>
    </dxf>
    <dxf>
      <fill>
        <patternFill patternType="solid">
          <fgColor theme="5" tint="-0.24994659260841701"/>
          <bgColor theme="5" tint="-0.24994659260841701"/>
        </patternFill>
      </fill>
    </dxf>
    <dxf>
      <fill>
        <patternFill patternType="solid">
          <fgColor theme="5" tint="-0.24994659260841701"/>
          <bgColor theme="5" tint="-0.24994659260841701"/>
        </patternFill>
      </fill>
    </dxf>
    <dxf>
      <fill>
        <patternFill patternType="solid">
          <fgColor theme="5" tint="-0.24994659260841701"/>
          <bgColor theme="5" tint="-0.24994659260841701"/>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Arial"/>
        <a:cs typeface="Arial"/>
      </a:majorFont>
      <a:minorFont>
        <a:latin typeface="Calibri"/>
        <a:ea typeface="Arial"/>
        <a:cs typeface="Arial"/>
      </a:minorFont>
    </a:fontScheme>
    <a:fmtScheme name="Office 2013 - 2022">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IW24"/>
  <sheetViews>
    <sheetView zoomScale="115" workbookViewId="0">
      <selection activeCell="G13" sqref="G13"/>
    </sheetView>
  </sheetViews>
  <sheetFormatPr defaultColWidth="9.140625" defaultRowHeight="12.75" x14ac:dyDescent="0.2"/>
  <cols>
    <col min="1" max="2" width="1.85546875" style="2" customWidth="1"/>
    <col min="3" max="3" width="3" style="2" customWidth="1"/>
    <col min="4" max="4" width="2.28515625" style="2" customWidth="1"/>
    <col min="5" max="5" width="3.28515625" style="2" customWidth="1"/>
    <col min="6" max="7" width="3.140625" style="2" customWidth="1"/>
    <col min="8" max="8" width="3" style="2" customWidth="1"/>
    <col min="9" max="10" width="3.28515625" style="2" customWidth="1"/>
    <col min="11" max="11" width="3" style="2" customWidth="1"/>
    <col min="12" max="12" width="13.140625" style="2" customWidth="1"/>
    <col min="13" max="19" width="1.85546875" style="2" customWidth="1"/>
    <col min="20" max="252" width="0.85546875" style="2" customWidth="1"/>
    <col min="253" max="1020" width="0.85546875" style="1" customWidth="1"/>
    <col min="1021" max="1021" width="9.140625" style="1" customWidth="1"/>
    <col min="1022" max="16384" width="9.140625" style="1"/>
  </cols>
  <sheetData>
    <row r="1" spans="1:257" ht="13.5" customHeight="1" x14ac:dyDescent="0.25">
      <c r="N1" s="309" t="s">
        <v>0</v>
      </c>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O1" s="292"/>
      <c r="AP1" s="292"/>
      <c r="AQ1" s="292"/>
      <c r="AR1" s="292"/>
      <c r="AS1" s="292"/>
      <c r="AT1" s="292"/>
      <c r="AU1" s="292"/>
      <c r="AV1" s="292"/>
      <c r="AW1" s="292"/>
      <c r="AX1" s="292"/>
      <c r="AY1" s="292"/>
      <c r="AZ1" s="292"/>
      <c r="BA1" s="292"/>
      <c r="BB1" s="292"/>
      <c r="BC1" s="292"/>
      <c r="BD1" s="292"/>
      <c r="BE1" s="292"/>
      <c r="BF1" s="292"/>
      <c r="BG1" s="292"/>
      <c r="BH1" s="292"/>
      <c r="BI1" s="292"/>
      <c r="BJ1" s="292"/>
      <c r="BK1" s="292"/>
      <c r="BL1" s="292"/>
      <c r="BM1" s="292"/>
      <c r="BN1" s="292"/>
      <c r="BO1" s="292"/>
      <c r="BP1" s="292"/>
      <c r="BQ1" s="292"/>
      <c r="BR1" s="292"/>
      <c r="BS1" s="292"/>
      <c r="BT1" s="292"/>
      <c r="BU1" s="292"/>
      <c r="BV1" s="292"/>
      <c r="BW1" s="292"/>
      <c r="BX1" s="292"/>
      <c r="BY1" s="292"/>
      <c r="BZ1" s="292"/>
      <c r="CA1" s="292"/>
      <c r="CB1" s="292"/>
      <c r="CC1" s="292"/>
      <c r="CD1" s="292"/>
      <c r="CE1" s="292"/>
      <c r="CF1" s="292"/>
      <c r="CG1" s="292"/>
      <c r="CH1" s="292"/>
      <c r="CI1" s="292"/>
      <c r="CJ1" s="292"/>
      <c r="CK1" s="292"/>
      <c r="CL1" s="292"/>
      <c r="CM1" s="292"/>
      <c r="CN1" s="292"/>
      <c r="CO1" s="292"/>
      <c r="CP1" s="292"/>
      <c r="CQ1" s="292"/>
      <c r="CR1" s="292"/>
      <c r="CS1" s="292"/>
      <c r="CT1" s="292"/>
      <c r="CU1" s="292"/>
      <c r="CV1" s="292"/>
      <c r="CW1" s="292"/>
      <c r="CX1" s="292"/>
      <c r="CY1" s="292"/>
      <c r="CZ1" s="292"/>
      <c r="DA1" s="292"/>
      <c r="DB1" s="292"/>
      <c r="DC1" s="292"/>
      <c r="DD1" s="292"/>
      <c r="DE1" s="292"/>
      <c r="DF1" s="292"/>
      <c r="DG1" s="292"/>
      <c r="DH1" s="292"/>
      <c r="DI1" s="292"/>
      <c r="DJ1" s="292"/>
      <c r="DK1" s="292"/>
      <c r="DL1" s="292"/>
      <c r="DM1" s="292"/>
      <c r="DN1" s="292"/>
      <c r="DO1" s="292"/>
      <c r="DP1" s="292"/>
      <c r="DQ1" s="292"/>
      <c r="DR1" s="292"/>
      <c r="DS1" s="292"/>
      <c r="DT1" s="292"/>
      <c r="DU1" s="292"/>
      <c r="DV1" s="292"/>
      <c r="DW1" s="292"/>
      <c r="DX1" s="292"/>
      <c r="DY1" s="292"/>
      <c r="DZ1" s="292"/>
      <c r="EA1" s="292"/>
      <c r="EB1" s="292"/>
      <c r="EC1" s="293"/>
      <c r="EG1" s="3"/>
      <c r="EH1" s="3"/>
      <c r="EI1" s="3"/>
      <c r="EJ1" s="3"/>
      <c r="EK1" s="3"/>
      <c r="EL1" s="3"/>
      <c r="EM1" s="3"/>
      <c r="EN1" s="3"/>
      <c r="EO1" s="3"/>
      <c r="EP1" s="3"/>
      <c r="EQ1" s="3"/>
      <c r="ER1" s="3"/>
      <c r="ES1" s="3"/>
      <c r="ET1" s="4"/>
      <c r="IM1" s="1"/>
      <c r="IN1" s="1"/>
      <c r="IO1" s="1"/>
      <c r="IP1" s="1"/>
      <c r="IQ1" s="1"/>
      <c r="IR1" s="1"/>
    </row>
    <row r="2" spans="1:257" ht="13.15" customHeight="1" x14ac:dyDescent="0.2">
      <c r="EG2" s="3"/>
      <c r="EH2" s="3"/>
      <c r="EI2" s="3"/>
      <c r="EJ2" s="3"/>
      <c r="EK2" s="3"/>
      <c r="EL2" s="3"/>
      <c r="EM2" s="3"/>
      <c r="EN2" s="3"/>
      <c r="EO2" s="3"/>
      <c r="EP2" s="3"/>
      <c r="EQ2" s="3"/>
      <c r="ER2" s="3"/>
      <c r="ES2" s="3"/>
      <c r="ET2" s="4"/>
      <c r="IM2" s="1"/>
      <c r="IN2" s="1"/>
      <c r="IO2" s="1"/>
      <c r="IP2" s="1"/>
      <c r="IQ2" s="1"/>
      <c r="IR2" s="1"/>
    </row>
    <row r="3" spans="1:257" ht="13.5" customHeight="1" x14ac:dyDescent="0.25">
      <c r="A3" s="5"/>
      <c r="B3" s="5"/>
      <c r="C3" s="5"/>
      <c r="D3" s="5"/>
      <c r="E3" s="5"/>
      <c r="F3" s="5"/>
      <c r="G3" s="5"/>
      <c r="H3" s="5"/>
      <c r="I3" s="5"/>
      <c r="J3" s="5"/>
      <c r="K3" s="5"/>
      <c r="L3" s="5"/>
      <c r="M3" s="5"/>
      <c r="N3" s="311" t="s">
        <v>1</v>
      </c>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292"/>
      <c r="AO3" s="292"/>
      <c r="AP3" s="292"/>
      <c r="AQ3" s="292"/>
      <c r="AR3" s="292"/>
      <c r="AS3" s="292"/>
      <c r="AT3" s="292"/>
      <c r="AU3" s="292"/>
      <c r="AV3" s="292"/>
      <c r="AW3" s="292"/>
      <c r="AX3" s="292"/>
      <c r="AY3" s="292"/>
      <c r="AZ3" s="292"/>
      <c r="BA3" s="292"/>
      <c r="BB3" s="292"/>
      <c r="BC3" s="292"/>
      <c r="BD3" s="292"/>
      <c r="BE3" s="292"/>
      <c r="BF3" s="292"/>
      <c r="BG3" s="292"/>
      <c r="BH3" s="292"/>
      <c r="BI3" s="292"/>
      <c r="BJ3" s="292"/>
      <c r="BK3" s="292"/>
      <c r="BL3" s="292"/>
      <c r="BM3" s="292"/>
      <c r="BN3" s="292"/>
      <c r="BO3" s="292"/>
      <c r="BP3" s="292"/>
      <c r="BQ3" s="292"/>
      <c r="BR3" s="292"/>
      <c r="BS3" s="292"/>
      <c r="BT3" s="292"/>
      <c r="BU3" s="292"/>
      <c r="BV3" s="292"/>
      <c r="BW3" s="292"/>
      <c r="BX3" s="292"/>
      <c r="BY3" s="292"/>
      <c r="BZ3" s="292"/>
      <c r="CA3" s="292"/>
      <c r="CB3" s="292"/>
      <c r="CC3" s="292"/>
      <c r="CD3" s="292"/>
      <c r="CE3" s="292"/>
      <c r="CF3" s="292"/>
      <c r="CG3" s="292"/>
      <c r="CH3" s="292"/>
      <c r="CI3" s="292"/>
      <c r="CJ3" s="292"/>
      <c r="CK3" s="292"/>
      <c r="CL3" s="292"/>
      <c r="CM3" s="292"/>
      <c r="CN3" s="292"/>
      <c r="CO3" s="292"/>
      <c r="CP3" s="292"/>
      <c r="CQ3" s="292"/>
      <c r="CR3" s="292"/>
      <c r="CS3" s="292"/>
      <c r="CT3" s="292"/>
      <c r="CU3" s="292"/>
      <c r="CV3" s="292"/>
      <c r="CW3" s="292"/>
      <c r="CX3" s="292"/>
      <c r="CY3" s="292"/>
      <c r="CZ3" s="292"/>
      <c r="DA3" s="292"/>
      <c r="DB3" s="292"/>
      <c r="DC3" s="292"/>
      <c r="DD3" s="292"/>
      <c r="DE3" s="292"/>
      <c r="DF3" s="292"/>
      <c r="DG3" s="292"/>
      <c r="DH3" s="292"/>
      <c r="DI3" s="292"/>
      <c r="DJ3" s="292"/>
      <c r="DK3" s="292"/>
      <c r="DL3" s="292"/>
      <c r="DM3" s="292"/>
      <c r="DN3" s="292"/>
      <c r="DO3" s="292"/>
      <c r="DP3" s="292"/>
      <c r="DQ3" s="292"/>
      <c r="DR3" s="292"/>
      <c r="DS3" s="292"/>
      <c r="DT3" s="292"/>
      <c r="DU3" s="292"/>
      <c r="DV3" s="292"/>
      <c r="DW3" s="292"/>
      <c r="DX3" s="292"/>
      <c r="DY3" s="292"/>
      <c r="DZ3" s="292"/>
      <c r="EA3" s="292"/>
      <c r="EB3" s="292"/>
      <c r="EC3" s="293"/>
      <c r="ED3" s="5"/>
      <c r="EE3" s="5"/>
      <c r="EF3" s="5"/>
      <c r="EG3" s="6"/>
      <c r="EH3" s="6"/>
      <c r="EI3" s="6"/>
      <c r="EJ3" s="6"/>
      <c r="EK3" s="6"/>
      <c r="EL3" s="6"/>
      <c r="EM3" s="6"/>
      <c r="EN3" s="6"/>
      <c r="EO3" s="6"/>
      <c r="EP3" s="6"/>
      <c r="EQ3" s="6"/>
      <c r="ER3" s="6"/>
      <c r="ES3" s="6"/>
      <c r="ET3" s="7"/>
      <c r="EU3" s="5"/>
      <c r="EV3" s="5"/>
      <c r="EW3" s="5"/>
      <c r="EX3" s="5"/>
      <c r="EY3" s="5"/>
      <c r="EZ3" s="5"/>
      <c r="FA3" s="5"/>
      <c r="FB3" s="5"/>
      <c r="FC3" s="5"/>
      <c r="FD3" s="5"/>
      <c r="IM3" s="1"/>
      <c r="IN3" s="1"/>
      <c r="IO3" s="1"/>
      <c r="IP3" s="1"/>
      <c r="IQ3" s="1"/>
      <c r="IR3" s="1"/>
    </row>
    <row r="4" spans="1:257" ht="13.15" customHeight="1" x14ac:dyDescent="0.2">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6"/>
      <c r="EH4" s="6"/>
      <c r="EI4" s="6"/>
      <c r="EJ4" s="6"/>
      <c r="EK4" s="6"/>
      <c r="EL4" s="6"/>
      <c r="EM4" s="6"/>
      <c r="EN4" s="6"/>
      <c r="EO4" s="6"/>
      <c r="EP4" s="6"/>
      <c r="EQ4" s="6"/>
      <c r="ER4" s="6"/>
      <c r="ES4" s="6"/>
      <c r="ET4" s="5"/>
      <c r="EU4" s="5"/>
      <c r="EV4" s="5"/>
      <c r="EW4" s="5"/>
      <c r="EX4" s="5"/>
      <c r="EY4" s="5"/>
      <c r="EZ4" s="5"/>
      <c r="FA4" s="5"/>
      <c r="FB4" s="5"/>
      <c r="FC4" s="5"/>
      <c r="FD4" s="5"/>
      <c r="IM4" s="1"/>
      <c r="IN4" s="1"/>
      <c r="IO4" s="1"/>
      <c r="IP4" s="1"/>
      <c r="IQ4" s="1"/>
      <c r="IR4" s="1"/>
    </row>
    <row r="5" spans="1:257" ht="13.5" customHeight="1" x14ac:dyDescent="0.25">
      <c r="A5" s="5"/>
      <c r="B5" s="5"/>
      <c r="C5" s="5"/>
      <c r="D5" s="5"/>
      <c r="E5" s="5"/>
      <c r="F5" s="5"/>
      <c r="G5" s="5"/>
      <c r="H5" s="5"/>
      <c r="I5" s="5"/>
      <c r="J5" s="5"/>
      <c r="K5" s="5"/>
      <c r="L5" s="5"/>
      <c r="M5" s="5"/>
      <c r="N5" s="311" t="s">
        <v>2</v>
      </c>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c r="AS5" s="292"/>
      <c r="AT5" s="292"/>
      <c r="AU5" s="292"/>
      <c r="AV5" s="292"/>
      <c r="AW5" s="292"/>
      <c r="AX5" s="292"/>
      <c r="AY5" s="292"/>
      <c r="AZ5" s="292"/>
      <c r="BA5" s="292"/>
      <c r="BB5" s="292"/>
      <c r="BC5" s="292"/>
      <c r="BD5" s="292"/>
      <c r="BE5" s="292"/>
      <c r="BF5" s="292"/>
      <c r="BG5" s="292"/>
      <c r="BH5" s="292"/>
      <c r="BI5" s="292"/>
      <c r="BJ5" s="292"/>
      <c r="BK5" s="292"/>
      <c r="BL5" s="292"/>
      <c r="BM5" s="292"/>
      <c r="BN5" s="292"/>
      <c r="BO5" s="292"/>
      <c r="BP5" s="292"/>
      <c r="BQ5" s="292"/>
      <c r="BR5" s="292"/>
      <c r="BS5" s="292"/>
      <c r="BT5" s="292"/>
      <c r="BU5" s="292"/>
      <c r="BV5" s="292"/>
      <c r="BW5" s="292"/>
      <c r="BX5" s="292"/>
      <c r="BY5" s="292"/>
      <c r="BZ5" s="292"/>
      <c r="CA5" s="292"/>
      <c r="CB5" s="292"/>
      <c r="CC5" s="292"/>
      <c r="CD5" s="292"/>
      <c r="CE5" s="292"/>
      <c r="CF5" s="292"/>
      <c r="CG5" s="292"/>
      <c r="CH5" s="292"/>
      <c r="CI5" s="292"/>
      <c r="CJ5" s="292"/>
      <c r="CK5" s="292"/>
      <c r="CL5" s="292"/>
      <c r="CM5" s="292"/>
      <c r="CN5" s="292"/>
      <c r="CO5" s="292"/>
      <c r="CP5" s="292"/>
      <c r="CQ5" s="292"/>
      <c r="CR5" s="292"/>
      <c r="CS5" s="292"/>
      <c r="CT5" s="292"/>
      <c r="CU5" s="292"/>
      <c r="CV5" s="292"/>
      <c r="CW5" s="292"/>
      <c r="CX5" s="292"/>
      <c r="CY5" s="292"/>
      <c r="CZ5" s="292"/>
      <c r="DA5" s="292"/>
      <c r="DB5" s="292"/>
      <c r="DC5" s="292"/>
      <c r="DD5" s="292"/>
      <c r="DE5" s="292"/>
      <c r="DF5" s="292"/>
      <c r="DG5" s="292"/>
      <c r="DH5" s="292"/>
      <c r="DI5" s="292"/>
      <c r="DJ5" s="292"/>
      <c r="DK5" s="292"/>
      <c r="DL5" s="292"/>
      <c r="DM5" s="292"/>
      <c r="DN5" s="292"/>
      <c r="DO5" s="292"/>
      <c r="DP5" s="292"/>
      <c r="DQ5" s="292"/>
      <c r="DR5" s="292"/>
      <c r="DS5" s="292"/>
      <c r="DT5" s="292"/>
      <c r="DU5" s="292"/>
      <c r="DV5" s="292"/>
      <c r="DW5" s="292"/>
      <c r="DX5" s="292"/>
      <c r="DY5" s="292"/>
      <c r="DZ5" s="292"/>
      <c r="EA5" s="292"/>
      <c r="EB5" s="292"/>
      <c r="EC5" s="293"/>
      <c r="ED5" s="5"/>
      <c r="EE5" s="5"/>
      <c r="EF5" s="5"/>
      <c r="EG5" s="6"/>
      <c r="EH5" s="6"/>
      <c r="EI5" s="6"/>
      <c r="EJ5" s="6"/>
      <c r="EK5" s="6"/>
      <c r="EL5" s="6"/>
      <c r="EM5" s="6"/>
      <c r="EN5" s="6"/>
      <c r="EO5" s="6"/>
      <c r="EP5" s="6"/>
      <c r="EQ5" s="6"/>
      <c r="ER5" s="6"/>
      <c r="ES5" s="6"/>
      <c r="ET5" s="5"/>
      <c r="EU5" s="5"/>
      <c r="EV5" s="5"/>
      <c r="EW5" s="5"/>
      <c r="EX5" s="5"/>
      <c r="EY5" s="5"/>
      <c r="EZ5" s="5"/>
      <c r="FA5" s="5"/>
      <c r="FB5" s="5"/>
      <c r="FC5" s="5"/>
      <c r="FD5" s="5"/>
      <c r="IM5" s="1"/>
      <c r="IN5" s="1"/>
      <c r="IO5" s="1"/>
      <c r="IP5" s="1"/>
      <c r="IQ5" s="1"/>
      <c r="IR5" s="1"/>
    </row>
    <row r="6" spans="1:257" ht="13.15" customHeight="1" x14ac:dyDescent="0.2">
      <c r="A6" s="5"/>
      <c r="B6" s="5"/>
      <c r="C6" s="5"/>
      <c r="D6" s="5"/>
      <c r="E6" s="5"/>
      <c r="F6" s="5"/>
      <c r="G6" s="5"/>
      <c r="H6" s="5"/>
      <c r="I6" s="5"/>
      <c r="J6" s="5"/>
      <c r="K6" s="8"/>
      <c r="L6" s="8"/>
      <c r="M6" s="9"/>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9"/>
      <c r="EE6" s="9"/>
      <c r="EF6" s="9"/>
      <c r="EG6" s="6"/>
      <c r="EH6" s="6"/>
      <c r="EI6" s="6"/>
      <c r="EJ6" s="6"/>
      <c r="EK6" s="6"/>
      <c r="EL6" s="6"/>
      <c r="EM6" s="6"/>
      <c r="EN6" s="6"/>
      <c r="EO6" s="6"/>
      <c r="EP6" s="6"/>
      <c r="EQ6" s="6"/>
      <c r="ER6" s="6"/>
      <c r="ES6" s="6"/>
      <c r="ET6" s="5"/>
      <c r="EU6" s="5"/>
      <c r="EV6" s="5"/>
      <c r="EW6" s="5"/>
      <c r="EX6" s="5"/>
      <c r="EY6" s="5"/>
      <c r="EZ6" s="5"/>
      <c r="FA6" s="5"/>
      <c r="FB6" s="5"/>
      <c r="FC6" s="5"/>
      <c r="FD6" s="5"/>
      <c r="IM6" s="1"/>
      <c r="IN6" s="1"/>
      <c r="IO6" s="1"/>
      <c r="IP6" s="1"/>
      <c r="IQ6" s="1"/>
      <c r="IR6" s="1"/>
    </row>
    <row r="7" spans="1:257" ht="24" customHeight="1" x14ac:dyDescent="0.25">
      <c r="A7" s="5"/>
      <c r="B7" s="5"/>
      <c r="C7" s="5"/>
      <c r="D7" s="5"/>
      <c r="E7" s="5"/>
      <c r="F7" s="5"/>
      <c r="G7" s="5"/>
      <c r="H7" s="5"/>
      <c r="I7" s="5"/>
      <c r="J7" s="5"/>
      <c r="K7" s="5"/>
      <c r="L7" s="5"/>
      <c r="M7" s="5"/>
      <c r="N7" s="5"/>
      <c r="O7" s="5"/>
      <c r="P7" s="5"/>
      <c r="Q7" s="5"/>
      <c r="R7" s="5"/>
      <c r="S7" s="5"/>
      <c r="T7" s="5"/>
      <c r="U7" s="5"/>
      <c r="V7" s="5"/>
      <c r="W7" s="5"/>
      <c r="X7" s="294" t="s">
        <v>3</v>
      </c>
      <c r="Y7" s="295"/>
      <c r="Z7" s="295"/>
      <c r="AA7" s="295"/>
      <c r="AB7" s="295"/>
      <c r="AC7" s="295"/>
      <c r="AD7" s="295"/>
      <c r="AE7" s="295"/>
      <c r="AF7" s="295"/>
      <c r="AG7" s="295"/>
      <c r="AH7" s="295"/>
      <c r="AI7" s="295"/>
      <c r="AJ7" s="295"/>
      <c r="AK7" s="295"/>
      <c r="AL7" s="295"/>
      <c r="AM7" s="295"/>
      <c r="AN7" s="295"/>
      <c r="AO7" s="295"/>
      <c r="AP7" s="295"/>
      <c r="AQ7" s="295"/>
      <c r="AR7" s="295"/>
      <c r="AS7" s="295"/>
      <c r="AT7" s="295"/>
      <c r="AU7" s="295"/>
      <c r="AV7" s="295"/>
      <c r="AW7" s="295"/>
      <c r="AX7" s="295"/>
      <c r="AY7" s="295"/>
      <c r="AZ7" s="295"/>
      <c r="BA7" s="295"/>
      <c r="BB7" s="295"/>
      <c r="BC7" s="295"/>
      <c r="BD7" s="295"/>
      <c r="BE7" s="295"/>
      <c r="BF7" s="295"/>
      <c r="BG7" s="295"/>
      <c r="BH7" s="295"/>
      <c r="BI7" s="295"/>
      <c r="BJ7" s="295"/>
      <c r="BK7" s="295"/>
      <c r="BL7" s="295"/>
      <c r="BM7" s="295"/>
      <c r="BN7" s="295"/>
      <c r="BO7" s="295"/>
      <c r="BP7" s="295"/>
      <c r="BQ7" s="295"/>
      <c r="BR7" s="295"/>
      <c r="BS7" s="295"/>
      <c r="BT7" s="295"/>
      <c r="BU7" s="295"/>
      <c r="BV7" s="295"/>
      <c r="BW7" s="295"/>
      <c r="BX7" s="295"/>
      <c r="BY7" s="295"/>
      <c r="BZ7" s="295"/>
      <c r="CA7" s="295"/>
      <c r="CB7" s="295"/>
      <c r="CC7" s="295"/>
      <c r="CD7" s="295"/>
      <c r="CE7" s="295"/>
      <c r="CF7" s="295"/>
      <c r="CG7" s="295"/>
      <c r="CH7" s="295"/>
      <c r="CI7" s="295"/>
      <c r="CJ7" s="295"/>
      <c r="CK7" s="295"/>
      <c r="CL7" s="295"/>
      <c r="CM7" s="295"/>
      <c r="CN7" s="295"/>
      <c r="CO7" s="295"/>
      <c r="CP7" s="295"/>
      <c r="CQ7" s="295"/>
      <c r="CR7" s="295"/>
      <c r="CS7" s="295"/>
      <c r="CT7" s="295"/>
      <c r="CU7" s="295"/>
      <c r="CV7" s="295"/>
      <c r="CW7" s="295"/>
      <c r="CX7" s="295"/>
      <c r="CY7" s="295"/>
      <c r="CZ7" s="295"/>
      <c r="DA7" s="295"/>
      <c r="DB7" s="295"/>
      <c r="DC7" s="295"/>
      <c r="DD7" s="295"/>
      <c r="DE7" s="295"/>
      <c r="DF7" s="295"/>
      <c r="DG7" s="295"/>
      <c r="DH7" s="295"/>
      <c r="DI7" s="295"/>
      <c r="DJ7" s="295"/>
      <c r="DK7" s="295"/>
      <c r="DL7" s="295"/>
      <c r="DM7" s="295"/>
      <c r="DN7" s="295"/>
      <c r="DO7" s="295"/>
      <c r="DP7" s="295"/>
      <c r="DQ7" s="295"/>
      <c r="DR7" s="295"/>
      <c r="DS7" s="296"/>
      <c r="DT7" s="5"/>
      <c r="DU7" s="5"/>
      <c r="DV7" s="5"/>
      <c r="DW7" s="5"/>
      <c r="DX7" s="5"/>
      <c r="DY7" s="5"/>
      <c r="DZ7" s="5"/>
      <c r="EA7" s="5"/>
      <c r="EB7" s="5"/>
      <c r="EC7" s="5"/>
      <c r="ED7" s="5"/>
      <c r="EE7" s="5"/>
      <c r="EF7" s="5"/>
      <c r="EG7" s="6"/>
      <c r="EH7" s="6"/>
      <c r="EI7" s="6"/>
      <c r="EJ7" s="6"/>
      <c r="EK7" s="6"/>
      <c r="EL7" s="6"/>
      <c r="EM7" s="6"/>
      <c r="EN7" s="6"/>
      <c r="EO7" s="6"/>
      <c r="EP7" s="6"/>
      <c r="EQ7" s="6"/>
      <c r="ER7" s="6"/>
      <c r="ES7" s="6"/>
      <c r="ET7" s="5"/>
      <c r="EU7" s="5"/>
      <c r="EV7" s="5"/>
      <c r="EW7" s="5"/>
      <c r="EX7" s="5"/>
      <c r="EY7" s="5"/>
      <c r="EZ7" s="5"/>
      <c r="FA7" s="5"/>
      <c r="FB7" s="5"/>
      <c r="FC7" s="5"/>
      <c r="FD7" s="5"/>
      <c r="IM7" s="1"/>
      <c r="IN7" s="1"/>
      <c r="IO7" s="1"/>
      <c r="IP7" s="1"/>
      <c r="IQ7" s="1"/>
      <c r="IR7" s="1"/>
    </row>
    <row r="8" spans="1:257" x14ac:dyDescent="0.2">
      <c r="A8" s="5"/>
      <c r="B8" s="5"/>
      <c r="C8" s="5"/>
      <c r="D8" s="5"/>
      <c r="E8" s="5"/>
      <c r="F8" s="5"/>
      <c r="G8" s="5"/>
      <c r="H8" s="5"/>
      <c r="I8" s="5"/>
      <c r="J8" s="5"/>
      <c r="K8" s="5"/>
      <c r="L8" s="5"/>
      <c r="M8" s="5"/>
      <c r="N8" s="5"/>
      <c r="O8" s="5"/>
      <c r="P8" s="5"/>
      <c r="Q8" s="5"/>
      <c r="R8" s="5"/>
      <c r="S8" s="5"/>
      <c r="T8" s="5"/>
      <c r="U8" s="5"/>
      <c r="V8" s="5"/>
      <c r="W8" s="5"/>
      <c r="X8" s="10"/>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2"/>
      <c r="DT8" s="5"/>
      <c r="DU8" s="5"/>
      <c r="DV8" s="5"/>
      <c r="DW8" s="5"/>
      <c r="DX8" s="5"/>
      <c r="DY8" s="5"/>
      <c r="DZ8" s="5"/>
      <c r="EA8" s="5"/>
      <c r="EB8" s="5"/>
      <c r="EC8" s="5"/>
      <c r="ED8" s="5"/>
      <c r="EE8" s="5"/>
      <c r="EF8" s="5"/>
      <c r="EG8" s="6"/>
      <c r="EH8" s="6"/>
      <c r="EI8" s="6"/>
      <c r="EJ8" s="6"/>
      <c r="EK8" s="6"/>
      <c r="EL8" s="6"/>
      <c r="EM8" s="6"/>
      <c r="EN8" s="6"/>
      <c r="EO8" s="6"/>
      <c r="EP8" s="6"/>
      <c r="EQ8" s="6"/>
      <c r="ER8" s="6"/>
      <c r="ES8" s="6"/>
      <c r="ET8" s="5"/>
      <c r="EU8" s="5"/>
      <c r="EV8" s="5"/>
      <c r="EW8" s="5"/>
      <c r="EX8" s="5"/>
      <c r="EY8" s="5"/>
      <c r="EZ8" s="5"/>
      <c r="FA8" s="5"/>
      <c r="FB8" s="5"/>
      <c r="FC8" s="5"/>
      <c r="FD8" s="5"/>
      <c r="IM8" s="1"/>
      <c r="IN8" s="1"/>
      <c r="IO8" s="1"/>
      <c r="IP8" s="1"/>
      <c r="IQ8" s="1"/>
      <c r="IR8" s="1"/>
    </row>
    <row r="9" spans="1:257" ht="14.25" customHeight="1" x14ac:dyDescent="0.25">
      <c r="A9" s="5"/>
      <c r="B9" s="5"/>
      <c r="C9" s="5"/>
      <c r="D9" s="5"/>
      <c r="E9" s="5"/>
      <c r="F9" s="5"/>
      <c r="G9" s="5"/>
      <c r="H9" s="5"/>
      <c r="I9" s="5"/>
      <c r="J9" s="5"/>
      <c r="K9" s="5"/>
      <c r="L9" s="5"/>
      <c r="M9" s="5"/>
      <c r="N9" s="5"/>
      <c r="O9" s="5"/>
      <c r="P9" s="5"/>
      <c r="Q9" s="5"/>
      <c r="R9" s="5"/>
      <c r="S9" s="5"/>
      <c r="T9" s="5"/>
      <c r="U9" s="5"/>
      <c r="V9" s="5"/>
      <c r="W9" s="5"/>
      <c r="X9" s="318" t="s">
        <v>4</v>
      </c>
      <c r="Y9" s="316"/>
      <c r="Z9" s="316"/>
      <c r="AA9" s="316"/>
      <c r="AB9" s="316"/>
      <c r="AC9" s="316"/>
      <c r="AD9" s="316"/>
      <c r="AE9" s="316"/>
      <c r="AF9" s="316"/>
      <c r="AG9" s="316"/>
      <c r="AH9" s="316"/>
      <c r="AI9" s="316"/>
      <c r="AJ9" s="316"/>
      <c r="AK9" s="316"/>
      <c r="AL9" s="316"/>
      <c r="AM9" s="316"/>
      <c r="AN9" s="316"/>
      <c r="AO9" s="316"/>
      <c r="AP9" s="316"/>
      <c r="AQ9" s="316"/>
      <c r="AR9" s="316"/>
      <c r="AS9" s="316"/>
      <c r="AT9" s="316"/>
      <c r="AU9" s="316"/>
      <c r="AV9" s="316"/>
      <c r="AW9" s="316"/>
      <c r="AX9" s="316"/>
      <c r="AY9" s="316"/>
      <c r="AZ9" s="316"/>
      <c r="BA9" s="316"/>
      <c r="BB9" s="316"/>
      <c r="BC9" s="316"/>
      <c r="BD9" s="316"/>
      <c r="BE9" s="316"/>
      <c r="BF9" s="316"/>
      <c r="BG9" s="316"/>
      <c r="BH9" s="316"/>
      <c r="BI9" s="316"/>
      <c r="BJ9" s="316"/>
      <c r="BK9" s="316"/>
      <c r="BL9" s="316"/>
      <c r="BM9" s="316"/>
      <c r="BN9" s="316"/>
      <c r="BO9" s="316"/>
      <c r="BP9" s="316"/>
      <c r="BQ9" s="316"/>
      <c r="BR9" s="316"/>
      <c r="BS9" s="316"/>
      <c r="BT9" s="316"/>
      <c r="BU9" s="316"/>
      <c r="BV9" s="316"/>
      <c r="BW9" s="316"/>
      <c r="BX9" s="316"/>
      <c r="BY9" s="316"/>
      <c r="BZ9" s="316"/>
      <c r="CA9" s="316"/>
      <c r="CB9" s="316"/>
      <c r="CC9" s="316"/>
      <c r="CD9" s="316"/>
      <c r="CE9" s="316"/>
      <c r="CF9" s="316"/>
      <c r="CG9" s="316"/>
      <c r="CH9" s="316"/>
      <c r="CI9" s="316"/>
      <c r="CJ9" s="316"/>
      <c r="CK9" s="316"/>
      <c r="CL9" s="316"/>
      <c r="CM9" s="316"/>
      <c r="CN9" s="316"/>
      <c r="CO9" s="316"/>
      <c r="CP9" s="316"/>
      <c r="CQ9" s="316"/>
      <c r="CR9" s="316"/>
      <c r="CS9" s="316"/>
      <c r="CT9" s="316"/>
      <c r="CU9" s="316"/>
      <c r="CV9" s="316"/>
      <c r="CW9" s="316"/>
      <c r="CX9" s="316"/>
      <c r="CY9" s="316"/>
      <c r="CZ9" s="316"/>
      <c r="DA9" s="316"/>
      <c r="DB9" s="316"/>
      <c r="DC9" s="316"/>
      <c r="DD9" s="316"/>
      <c r="DE9" s="316"/>
      <c r="DF9" s="316"/>
      <c r="DG9" s="316"/>
      <c r="DH9" s="316"/>
      <c r="DI9" s="316"/>
      <c r="DJ9" s="316"/>
      <c r="DK9" s="316"/>
      <c r="DL9" s="316"/>
      <c r="DM9" s="316"/>
      <c r="DN9" s="316"/>
      <c r="DO9" s="316"/>
      <c r="DP9" s="316"/>
      <c r="DQ9" s="316"/>
      <c r="DR9" s="316"/>
      <c r="DS9" s="317"/>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IM9" s="1"/>
      <c r="IN9" s="1"/>
      <c r="IO9" s="1"/>
      <c r="IP9" s="1"/>
      <c r="IQ9" s="1"/>
      <c r="IR9" s="1"/>
    </row>
    <row r="10" spans="1:257" ht="14.25" customHeight="1" x14ac:dyDescent="0.25">
      <c r="A10" s="5"/>
      <c r="B10" s="5"/>
      <c r="C10" s="5"/>
      <c r="D10" s="5"/>
      <c r="E10" s="5"/>
      <c r="F10" s="5"/>
      <c r="G10" s="5"/>
      <c r="H10" s="5"/>
      <c r="I10" s="5"/>
      <c r="J10" s="5"/>
      <c r="K10" s="5"/>
      <c r="L10" s="5"/>
      <c r="M10" s="5"/>
      <c r="N10" s="5"/>
      <c r="O10" s="5"/>
      <c r="P10" s="5"/>
      <c r="Q10" s="5"/>
      <c r="R10" s="5"/>
      <c r="S10" s="5"/>
      <c r="T10" s="5"/>
      <c r="U10" s="5"/>
      <c r="V10" s="5"/>
      <c r="W10" s="5"/>
      <c r="X10" s="315" t="s">
        <v>5</v>
      </c>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c r="AW10" s="316"/>
      <c r="AX10" s="316"/>
      <c r="AY10" s="316"/>
      <c r="AZ10" s="316"/>
      <c r="BA10" s="316"/>
      <c r="BB10" s="316"/>
      <c r="BC10" s="316"/>
      <c r="BD10" s="316"/>
      <c r="BE10" s="316"/>
      <c r="BF10" s="316"/>
      <c r="BG10" s="316"/>
      <c r="BH10" s="316"/>
      <c r="BI10" s="316"/>
      <c r="BJ10" s="316"/>
      <c r="BK10" s="316"/>
      <c r="BL10" s="316"/>
      <c r="BM10" s="316"/>
      <c r="BN10" s="316"/>
      <c r="BO10" s="316"/>
      <c r="BP10" s="316"/>
      <c r="BQ10" s="316"/>
      <c r="BR10" s="316"/>
      <c r="BS10" s="316"/>
      <c r="BT10" s="316"/>
      <c r="BU10" s="316"/>
      <c r="BV10" s="316"/>
      <c r="BW10" s="316"/>
      <c r="BX10" s="316"/>
      <c r="BY10" s="316"/>
      <c r="BZ10" s="316"/>
      <c r="CA10" s="316"/>
      <c r="CB10" s="316"/>
      <c r="CC10" s="316"/>
      <c r="CD10" s="316"/>
      <c r="CE10" s="316"/>
      <c r="CF10" s="316"/>
      <c r="CG10" s="316"/>
      <c r="CH10" s="316"/>
      <c r="CI10" s="316"/>
      <c r="CJ10" s="316"/>
      <c r="CK10" s="316"/>
      <c r="CL10" s="316"/>
      <c r="CM10" s="316"/>
      <c r="CN10" s="316"/>
      <c r="CO10" s="316"/>
      <c r="CP10" s="316"/>
      <c r="CQ10" s="316"/>
      <c r="CR10" s="316"/>
      <c r="CS10" s="316"/>
      <c r="CT10" s="316"/>
      <c r="CU10" s="316"/>
      <c r="CV10" s="316"/>
      <c r="CW10" s="316"/>
      <c r="CX10" s="316"/>
      <c r="CY10" s="316"/>
      <c r="CZ10" s="316"/>
      <c r="DA10" s="316"/>
      <c r="DB10" s="316"/>
      <c r="DC10" s="316"/>
      <c r="DD10" s="316"/>
      <c r="DE10" s="316"/>
      <c r="DF10" s="316"/>
      <c r="DG10" s="316"/>
      <c r="DH10" s="316"/>
      <c r="DI10" s="316"/>
      <c r="DJ10" s="316"/>
      <c r="DK10" s="316"/>
      <c r="DL10" s="316"/>
      <c r="DM10" s="316"/>
      <c r="DN10" s="316"/>
      <c r="DO10" s="316"/>
      <c r="DP10" s="316"/>
      <c r="DQ10" s="316"/>
      <c r="DR10" s="316"/>
      <c r="DS10" s="317"/>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IM10" s="1"/>
      <c r="IN10" s="1"/>
      <c r="IO10" s="1"/>
      <c r="IP10" s="1"/>
      <c r="IQ10" s="1"/>
      <c r="IR10" s="1"/>
    </row>
    <row r="11" spans="1:257" ht="13.5" customHeight="1" x14ac:dyDescent="0.25">
      <c r="A11" s="5"/>
      <c r="B11" s="5"/>
      <c r="C11" s="5"/>
      <c r="D11" s="5"/>
      <c r="E11" s="5"/>
      <c r="F11" s="5"/>
      <c r="G11" s="5"/>
      <c r="H11" s="5"/>
      <c r="I11" s="5"/>
      <c r="J11" s="5"/>
      <c r="K11" s="5"/>
      <c r="L11" s="5"/>
      <c r="M11" s="5"/>
      <c r="N11" s="5"/>
      <c r="O11" s="5"/>
      <c r="P11" s="5"/>
      <c r="Q11" s="5"/>
      <c r="R11" s="5"/>
      <c r="S11" s="5"/>
      <c r="T11" s="5"/>
      <c r="U11" s="5"/>
      <c r="V11" s="5"/>
      <c r="W11" s="5"/>
      <c r="X11" s="13"/>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302" t="s">
        <v>6</v>
      </c>
      <c r="BD11" s="303"/>
      <c r="BE11" s="303"/>
      <c r="BF11" s="303"/>
      <c r="BG11" s="303"/>
      <c r="BH11" s="303"/>
      <c r="BI11" s="303"/>
      <c r="BJ11" s="303"/>
      <c r="BK11" s="303"/>
      <c r="BL11" s="303"/>
      <c r="BM11" s="303"/>
      <c r="BN11" s="303"/>
      <c r="BO11" s="303"/>
      <c r="BP11" s="303"/>
      <c r="BQ11" s="303"/>
      <c r="BR11" s="303"/>
      <c r="BS11" s="303"/>
      <c r="BT11" s="303"/>
      <c r="BU11" s="303"/>
      <c r="BV11" s="303"/>
      <c r="BW11" s="303"/>
      <c r="BX11" s="303"/>
      <c r="BY11" s="303"/>
      <c r="BZ11" s="303"/>
      <c r="CA11" s="303"/>
      <c r="CB11" s="303"/>
      <c r="CC11" s="303"/>
      <c r="CD11" s="303"/>
      <c r="CE11" s="303"/>
      <c r="CF11" s="303"/>
      <c r="CG11" s="303"/>
      <c r="CH11" s="303"/>
      <c r="CI11" s="303"/>
      <c r="CJ11" s="303"/>
      <c r="CK11" s="303"/>
      <c r="CL11" s="15"/>
      <c r="CM11" s="15"/>
      <c r="CN11" s="15"/>
      <c r="CO11" s="15"/>
      <c r="CP11" s="15"/>
      <c r="CQ11" s="15"/>
      <c r="CR11" s="15"/>
      <c r="CS11" s="14"/>
      <c r="CT11" s="14"/>
      <c r="CU11" s="14"/>
      <c r="CV11" s="14"/>
      <c r="CW11" s="14"/>
      <c r="CX11" s="14"/>
      <c r="CY11" s="14"/>
      <c r="CZ11" s="14"/>
      <c r="DA11" s="14"/>
      <c r="DB11" s="14"/>
      <c r="DC11" s="14"/>
      <c r="DD11" s="14"/>
      <c r="DE11" s="14"/>
      <c r="DF11" s="14"/>
      <c r="DG11" s="14"/>
      <c r="DH11" s="14"/>
      <c r="DI11" s="14"/>
      <c r="DJ11" s="14"/>
      <c r="DK11" s="14"/>
      <c r="DL11" s="14"/>
      <c r="DM11" s="14"/>
      <c r="DN11" s="14"/>
      <c r="DO11" s="14"/>
      <c r="DP11" s="14"/>
      <c r="DQ11" s="14"/>
      <c r="DR11" s="14"/>
      <c r="DS11" s="16"/>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IM11" s="1"/>
      <c r="IN11" s="1"/>
      <c r="IO11" s="1"/>
      <c r="IP11" s="1"/>
      <c r="IQ11" s="1"/>
      <c r="IR11" s="1"/>
    </row>
    <row r="12" spans="1:257" x14ac:dyDescent="0.2">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IM12" s="1"/>
      <c r="IN12" s="1"/>
      <c r="IO12" s="1"/>
      <c r="IP12" s="1"/>
      <c r="IQ12" s="1"/>
      <c r="IR12" s="1"/>
    </row>
    <row r="13" spans="1:257" ht="12.6" customHeight="1" x14ac:dyDescent="0.2">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5"/>
      <c r="EP13" s="5"/>
      <c r="EQ13" s="5"/>
      <c r="ER13" s="5"/>
      <c r="ES13" s="5"/>
      <c r="ET13" s="5"/>
      <c r="EU13" s="5"/>
      <c r="EV13" s="5"/>
      <c r="EW13" s="5"/>
      <c r="EX13" s="5"/>
      <c r="EY13" s="5"/>
      <c r="EZ13" s="5"/>
      <c r="FA13" s="5"/>
      <c r="FB13" s="5"/>
      <c r="FC13" s="5"/>
      <c r="FD13" s="5"/>
      <c r="IM13" s="1"/>
      <c r="IN13" s="1"/>
      <c r="IO13" s="1"/>
      <c r="IP13" s="1"/>
      <c r="IQ13" s="1"/>
      <c r="IR13" s="1"/>
    </row>
    <row r="14" spans="1:257" s="17" customFormat="1" ht="14.65" customHeight="1" x14ac:dyDescent="0.25">
      <c r="A14" s="291" t="s">
        <v>7</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292"/>
      <c r="AB14" s="292"/>
      <c r="AC14" s="292"/>
      <c r="AD14" s="292"/>
      <c r="AE14" s="292"/>
      <c r="AF14" s="292"/>
      <c r="AG14" s="292"/>
      <c r="AH14" s="292"/>
      <c r="AI14" s="292"/>
      <c r="AJ14" s="292"/>
      <c r="AK14" s="292"/>
      <c r="AL14" s="292"/>
      <c r="AM14" s="292"/>
      <c r="AN14" s="292"/>
      <c r="AO14" s="292"/>
      <c r="AP14" s="292"/>
      <c r="AQ14" s="292"/>
      <c r="AR14" s="292"/>
      <c r="AS14" s="292"/>
      <c r="AT14" s="292"/>
      <c r="AU14" s="292"/>
      <c r="AV14" s="292"/>
      <c r="AW14" s="292"/>
      <c r="AX14" s="292"/>
      <c r="AY14" s="292"/>
      <c r="AZ14" s="292"/>
      <c r="BA14" s="292"/>
      <c r="BB14" s="292"/>
      <c r="BC14" s="292"/>
      <c r="BD14" s="292"/>
      <c r="BE14" s="292"/>
      <c r="BF14" s="292"/>
      <c r="BG14" s="292"/>
      <c r="BH14" s="292"/>
      <c r="BI14" s="292"/>
      <c r="BJ14" s="292"/>
      <c r="BK14" s="292"/>
      <c r="BL14" s="292"/>
      <c r="BM14" s="292"/>
      <c r="BN14" s="292"/>
      <c r="BO14" s="292"/>
      <c r="BP14" s="292"/>
      <c r="BQ14" s="292"/>
      <c r="BR14" s="292"/>
      <c r="BS14" s="292"/>
      <c r="BT14" s="292"/>
      <c r="BU14" s="292"/>
      <c r="BV14" s="292"/>
      <c r="BW14" s="292"/>
      <c r="BX14" s="292"/>
      <c r="BY14" s="292"/>
      <c r="BZ14" s="292"/>
      <c r="CA14" s="292"/>
      <c r="CB14" s="292"/>
      <c r="CC14" s="292"/>
      <c r="CD14" s="292"/>
      <c r="CE14" s="293"/>
      <c r="CF14" s="291" t="s">
        <v>8</v>
      </c>
      <c r="CG14" s="292"/>
      <c r="CH14" s="292"/>
      <c r="CI14" s="292"/>
      <c r="CJ14" s="292"/>
      <c r="CK14" s="292"/>
      <c r="CL14" s="292"/>
      <c r="CM14" s="292"/>
      <c r="CN14" s="292"/>
      <c r="CO14" s="292"/>
      <c r="CP14" s="292"/>
      <c r="CQ14" s="292"/>
      <c r="CR14" s="292"/>
      <c r="CS14" s="292"/>
      <c r="CT14" s="292"/>
      <c r="CU14" s="292"/>
      <c r="CV14" s="292"/>
      <c r="CW14" s="292"/>
      <c r="CX14" s="292"/>
      <c r="CY14" s="292"/>
      <c r="CZ14" s="292"/>
      <c r="DA14" s="292"/>
      <c r="DB14" s="292"/>
      <c r="DC14" s="292"/>
      <c r="DD14" s="292"/>
      <c r="DE14" s="292"/>
      <c r="DF14" s="292"/>
      <c r="DG14" s="292"/>
      <c r="DH14" s="292"/>
      <c r="DI14" s="292"/>
      <c r="DJ14" s="292"/>
      <c r="DK14" s="292"/>
      <c r="DL14" s="293"/>
      <c r="DM14" s="18"/>
      <c r="DN14" s="18"/>
      <c r="DO14" s="18"/>
      <c r="DP14" s="19"/>
      <c r="DQ14" s="18"/>
      <c r="DR14" s="19"/>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c r="IR14" s="18"/>
      <c r="IS14" s="18"/>
      <c r="IT14" s="18"/>
      <c r="IU14" s="18"/>
      <c r="IV14" s="18"/>
      <c r="IW14" s="18"/>
    </row>
    <row r="15" spans="1:257" s="17" customFormat="1" ht="14.65" customHeight="1" x14ac:dyDescent="0.25">
      <c r="A15" s="21"/>
      <c r="B15" s="306" t="s">
        <v>9</v>
      </c>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295"/>
      <c r="AP15" s="295"/>
      <c r="AQ15" s="295"/>
      <c r="AR15" s="295"/>
      <c r="AS15" s="295"/>
      <c r="AT15" s="295"/>
      <c r="AU15" s="295"/>
      <c r="AV15" s="295"/>
      <c r="AW15" s="295"/>
      <c r="AX15" s="295"/>
      <c r="AY15" s="295"/>
      <c r="AZ15" s="295"/>
      <c r="BA15" s="295"/>
      <c r="BB15" s="295"/>
      <c r="BC15" s="295"/>
      <c r="BD15" s="295"/>
      <c r="BE15" s="295"/>
      <c r="BF15" s="295"/>
      <c r="BG15" s="295"/>
      <c r="BH15" s="295"/>
      <c r="BI15" s="295"/>
      <c r="BJ15" s="295"/>
      <c r="BK15" s="295"/>
      <c r="BL15" s="295"/>
      <c r="BM15" s="295"/>
      <c r="BN15" s="295"/>
      <c r="BO15" s="295"/>
      <c r="BP15" s="295"/>
      <c r="BQ15" s="295"/>
      <c r="BR15" s="295"/>
      <c r="BS15" s="295"/>
      <c r="BT15" s="295"/>
      <c r="BU15" s="295"/>
      <c r="BV15" s="295"/>
      <c r="BW15" s="295"/>
      <c r="BX15" s="295"/>
      <c r="BY15" s="295"/>
      <c r="BZ15" s="295"/>
      <c r="CA15" s="295"/>
      <c r="CB15" s="295"/>
      <c r="CC15" s="295"/>
      <c r="CD15" s="295"/>
      <c r="CE15" s="295"/>
      <c r="CF15" s="312" t="s">
        <v>10</v>
      </c>
      <c r="CG15" s="295"/>
      <c r="CH15" s="295"/>
      <c r="CI15" s="295"/>
      <c r="CJ15" s="295"/>
      <c r="CK15" s="295"/>
      <c r="CL15" s="295"/>
      <c r="CM15" s="295"/>
      <c r="CN15" s="295"/>
      <c r="CO15" s="295"/>
      <c r="CP15" s="295"/>
      <c r="CQ15" s="295"/>
      <c r="CR15" s="295"/>
      <c r="CS15" s="295"/>
      <c r="CT15" s="295"/>
      <c r="CU15" s="295"/>
      <c r="CV15" s="295"/>
      <c r="CW15" s="295"/>
      <c r="CX15" s="295"/>
      <c r="CY15" s="295"/>
      <c r="CZ15" s="295"/>
      <c r="DA15" s="295"/>
      <c r="DB15" s="295"/>
      <c r="DC15" s="295"/>
      <c r="DD15" s="295"/>
      <c r="DE15" s="295"/>
      <c r="DF15" s="295"/>
      <c r="DG15" s="295"/>
      <c r="DH15" s="295"/>
      <c r="DI15" s="295"/>
      <c r="DJ15" s="295"/>
      <c r="DK15" s="295"/>
      <c r="DL15" s="296"/>
      <c r="DM15" s="18"/>
      <c r="DN15" s="18"/>
      <c r="DO15" s="18"/>
      <c r="DP15" s="22"/>
      <c r="DQ15" s="22"/>
      <c r="DR15" s="22"/>
      <c r="DS15" s="22"/>
      <c r="DT15" s="22"/>
      <c r="DU15" s="22"/>
      <c r="DV15" s="22"/>
      <c r="DW15" s="22"/>
      <c r="DX15" s="22"/>
      <c r="DY15" s="22"/>
      <c r="DZ15" s="22"/>
      <c r="EA15" s="22"/>
      <c r="EB15" s="22"/>
      <c r="EC15" s="22"/>
      <c r="ED15" s="22"/>
      <c r="EE15" s="22"/>
      <c r="EF15" s="22"/>
      <c r="EG15" s="22"/>
      <c r="EH15" s="22"/>
      <c r="EI15" s="22"/>
      <c r="EJ15" s="22"/>
      <c r="EK15" s="22"/>
      <c r="EL15" s="22"/>
      <c r="EM15" s="22"/>
      <c r="EN15" s="22"/>
      <c r="EO15" s="22"/>
      <c r="EP15" s="22"/>
      <c r="EQ15" s="22"/>
      <c r="ER15" s="22"/>
      <c r="ES15" s="22"/>
      <c r="ET15" s="22"/>
      <c r="EU15" s="22"/>
      <c r="EV15" s="22"/>
      <c r="EW15" s="22"/>
      <c r="EX15" s="22"/>
      <c r="EY15" s="22"/>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row>
    <row r="16" spans="1:257" s="17" customFormat="1" ht="14.65" customHeight="1" x14ac:dyDescent="0.25">
      <c r="A16" s="23"/>
      <c r="B16" s="310" t="s">
        <v>11</v>
      </c>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c r="AP16" s="303"/>
      <c r="AQ16" s="303"/>
      <c r="AR16" s="303"/>
      <c r="AS16" s="303"/>
      <c r="AT16" s="303"/>
      <c r="AU16" s="303"/>
      <c r="AV16" s="303"/>
      <c r="AW16" s="303"/>
      <c r="AX16" s="303"/>
      <c r="AY16" s="303"/>
      <c r="AZ16" s="303"/>
      <c r="BA16" s="303"/>
      <c r="BB16" s="303"/>
      <c r="BC16" s="303"/>
      <c r="BD16" s="303"/>
      <c r="BE16" s="303"/>
      <c r="BF16" s="303"/>
      <c r="BG16" s="303"/>
      <c r="BH16" s="303"/>
      <c r="BI16" s="303"/>
      <c r="BJ16" s="303"/>
      <c r="BK16" s="303"/>
      <c r="BL16" s="303"/>
      <c r="BM16" s="303"/>
      <c r="BN16" s="303"/>
      <c r="BO16" s="303"/>
      <c r="BP16" s="303"/>
      <c r="BQ16" s="303"/>
      <c r="BR16" s="303"/>
      <c r="BS16" s="303"/>
      <c r="BT16" s="303"/>
      <c r="BU16" s="303"/>
      <c r="BV16" s="303"/>
      <c r="BW16" s="303"/>
      <c r="BX16" s="303"/>
      <c r="BY16" s="303"/>
      <c r="BZ16" s="303"/>
      <c r="CA16" s="303"/>
      <c r="CB16" s="303"/>
      <c r="CC16" s="303"/>
      <c r="CD16" s="303"/>
      <c r="CE16" s="303"/>
      <c r="CF16" s="313"/>
      <c r="CG16" s="303"/>
      <c r="CH16" s="303"/>
      <c r="CI16" s="303"/>
      <c r="CJ16" s="303"/>
      <c r="CK16" s="303"/>
      <c r="CL16" s="303"/>
      <c r="CM16" s="303"/>
      <c r="CN16" s="303"/>
      <c r="CO16" s="303"/>
      <c r="CP16" s="303"/>
      <c r="CQ16" s="303"/>
      <c r="CR16" s="303"/>
      <c r="CS16" s="303"/>
      <c r="CT16" s="303"/>
      <c r="CU16" s="303"/>
      <c r="CV16" s="303"/>
      <c r="CW16" s="303"/>
      <c r="CX16" s="303"/>
      <c r="CY16" s="303"/>
      <c r="CZ16" s="303"/>
      <c r="DA16" s="303"/>
      <c r="DB16" s="303"/>
      <c r="DC16" s="303"/>
      <c r="DD16" s="303"/>
      <c r="DE16" s="303"/>
      <c r="DF16" s="303"/>
      <c r="DG16" s="303"/>
      <c r="DH16" s="303"/>
      <c r="DI16" s="303"/>
      <c r="DJ16" s="303"/>
      <c r="DK16" s="303"/>
      <c r="DL16" s="314"/>
      <c r="DM16" s="18"/>
      <c r="DN16" s="18"/>
      <c r="DO16" s="18"/>
      <c r="DP16" s="22"/>
      <c r="DQ16" s="22"/>
      <c r="DR16" s="22"/>
      <c r="DS16" s="22"/>
      <c r="DT16" s="22"/>
      <c r="DU16" s="22"/>
      <c r="DV16" s="22"/>
      <c r="DW16" s="22"/>
      <c r="DX16" s="22"/>
      <c r="DY16" s="22"/>
      <c r="DZ16" s="22"/>
      <c r="EA16" s="22"/>
      <c r="EB16" s="22"/>
      <c r="EC16" s="22"/>
      <c r="ED16" s="22"/>
      <c r="EE16" s="22"/>
      <c r="EF16" s="22"/>
      <c r="EG16" s="22"/>
      <c r="EH16" s="22"/>
      <c r="EI16" s="22"/>
      <c r="EJ16" s="22"/>
      <c r="EK16" s="22"/>
      <c r="EL16" s="22"/>
      <c r="EM16" s="22"/>
      <c r="EN16" s="22"/>
      <c r="EO16" s="22"/>
      <c r="EP16" s="22"/>
      <c r="EQ16" s="22"/>
      <c r="ER16" s="22"/>
      <c r="ES16" s="22"/>
      <c r="ET16" s="22"/>
      <c r="EU16" s="22"/>
      <c r="EV16" s="22"/>
      <c r="EW16" s="22"/>
      <c r="EX16" s="22"/>
      <c r="EY16" s="22"/>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c r="IP16" s="18"/>
      <c r="IQ16" s="18"/>
      <c r="IR16" s="18"/>
      <c r="IS16" s="18"/>
      <c r="IT16" s="18"/>
      <c r="IU16" s="18"/>
      <c r="IV16" s="18"/>
      <c r="IW16" s="18"/>
    </row>
    <row r="17" spans="1:257" s="17" customFormat="1" ht="14.65" customHeight="1" x14ac:dyDescent="0.25">
      <c r="A17" s="18"/>
      <c r="B17" s="18"/>
      <c r="C17" s="18"/>
      <c r="D17" s="18"/>
      <c r="E17" s="18"/>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2"/>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18"/>
      <c r="DQ17" s="18"/>
      <c r="DR17" s="18"/>
      <c r="DS17" s="18"/>
      <c r="DT17" s="18"/>
      <c r="DU17" s="18"/>
      <c r="DV17" s="305" t="s">
        <v>12</v>
      </c>
      <c r="DW17" s="292"/>
      <c r="DX17" s="292"/>
      <c r="DY17" s="292"/>
      <c r="DZ17" s="292"/>
      <c r="EA17" s="292"/>
      <c r="EB17" s="292"/>
      <c r="EC17" s="292"/>
      <c r="ED17" s="292"/>
      <c r="EE17" s="292"/>
      <c r="EF17" s="292"/>
      <c r="EG17" s="292"/>
      <c r="EH17" s="292"/>
      <c r="EI17" s="292"/>
      <c r="EJ17" s="292"/>
      <c r="EK17" s="292"/>
      <c r="EL17" s="292"/>
      <c r="EM17" s="292"/>
      <c r="EN17" s="292"/>
      <c r="EO17" s="292"/>
      <c r="EP17" s="292"/>
      <c r="EQ17" s="292"/>
      <c r="ER17" s="292"/>
      <c r="ES17" s="293"/>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c r="IJ17" s="18"/>
      <c r="IK17" s="18"/>
      <c r="IL17" s="18"/>
      <c r="IM17" s="18"/>
      <c r="IN17" s="18"/>
      <c r="IO17" s="18"/>
      <c r="IP17" s="18"/>
      <c r="IQ17" s="18"/>
      <c r="IR17" s="18"/>
      <c r="IS17" s="18"/>
      <c r="IT17" s="18"/>
      <c r="IU17" s="18"/>
      <c r="IV17" s="18"/>
      <c r="IW17" s="18"/>
    </row>
    <row r="18" spans="1:257" s="17" customFormat="1" x14ac:dyDescent="0.2">
      <c r="A18" s="26"/>
      <c r="B18" s="26"/>
      <c r="C18" s="26"/>
      <c r="D18" s="26"/>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8"/>
      <c r="DK18" s="18"/>
      <c r="DL18" s="18"/>
      <c r="DM18" s="18"/>
      <c r="DN18" s="18"/>
      <c r="DO18" s="18"/>
      <c r="DP18" s="18"/>
      <c r="DQ18" s="29"/>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c r="EY18" s="18"/>
      <c r="EZ18" s="18"/>
      <c r="FA18" s="18"/>
      <c r="FB18" s="18"/>
      <c r="FC18" s="18"/>
      <c r="FD18" s="18"/>
      <c r="FE18" s="18"/>
      <c r="FF18" s="18"/>
      <c r="FG18" s="18"/>
      <c r="FH18" s="18"/>
      <c r="FI18" s="18"/>
      <c r="FJ18" s="18"/>
      <c r="FK18" s="18"/>
      <c r="FL18" s="18"/>
      <c r="FM18" s="18"/>
      <c r="FN18" s="18"/>
      <c r="FO18" s="18"/>
      <c r="FP18" s="18"/>
      <c r="FQ18" s="18"/>
      <c r="FR18" s="18"/>
      <c r="FS18" s="18"/>
      <c r="FT18" s="18"/>
      <c r="FU18" s="18"/>
      <c r="FV18" s="18"/>
      <c r="FW18" s="18"/>
      <c r="FX18" s="18"/>
      <c r="FY18" s="18"/>
      <c r="FZ18" s="18"/>
      <c r="GA18" s="18"/>
      <c r="GB18" s="18"/>
      <c r="GC18" s="18"/>
      <c r="GD18" s="18"/>
      <c r="GE18" s="18"/>
      <c r="GF18" s="18"/>
      <c r="GG18" s="18"/>
      <c r="GH18" s="18"/>
      <c r="GI18" s="18"/>
      <c r="GJ18" s="18"/>
      <c r="GK18" s="18"/>
      <c r="GL18" s="18"/>
      <c r="GM18" s="18"/>
      <c r="GN18" s="18"/>
      <c r="GO18" s="18"/>
      <c r="GP18" s="18"/>
      <c r="GQ18" s="18"/>
      <c r="GR18" s="18"/>
      <c r="GS18" s="18"/>
      <c r="GT18" s="18"/>
      <c r="GU18" s="18"/>
      <c r="GV18" s="18"/>
      <c r="GW18" s="18"/>
      <c r="GX18" s="18"/>
      <c r="GY18" s="18"/>
      <c r="GZ18" s="18"/>
      <c r="HA18" s="18"/>
      <c r="HB18" s="18"/>
      <c r="HC18" s="18"/>
      <c r="HD18" s="18"/>
      <c r="HE18" s="18"/>
      <c r="HF18" s="18"/>
      <c r="HG18" s="18"/>
      <c r="HH18" s="18"/>
      <c r="HI18" s="18"/>
      <c r="HJ18" s="18"/>
      <c r="HK18" s="18"/>
      <c r="HL18" s="18"/>
      <c r="HM18" s="18"/>
      <c r="HN18" s="18"/>
      <c r="HO18" s="18"/>
      <c r="HP18" s="18"/>
      <c r="HQ18" s="18"/>
      <c r="HR18" s="18"/>
      <c r="HS18" s="18"/>
      <c r="HT18" s="18"/>
      <c r="HU18" s="18"/>
      <c r="HV18" s="18"/>
      <c r="HW18" s="18"/>
      <c r="HX18" s="18"/>
      <c r="HY18" s="18"/>
      <c r="HZ18" s="18"/>
      <c r="IA18" s="18"/>
      <c r="IB18" s="18"/>
      <c r="IC18" s="18"/>
      <c r="ID18" s="18"/>
      <c r="IE18" s="18"/>
      <c r="IF18" s="18"/>
      <c r="IG18" s="18"/>
      <c r="IH18" s="18"/>
      <c r="II18" s="18"/>
      <c r="IJ18" s="18"/>
      <c r="IK18" s="18"/>
      <c r="IL18" s="18"/>
      <c r="IM18" s="18"/>
      <c r="IN18" s="18"/>
      <c r="IO18" s="18"/>
      <c r="IP18" s="18"/>
      <c r="IQ18" s="18"/>
      <c r="IR18" s="18"/>
      <c r="IS18" s="18"/>
      <c r="IT18" s="18"/>
      <c r="IU18" s="18"/>
      <c r="IV18" s="18"/>
      <c r="IW18" s="18"/>
    </row>
    <row r="19" spans="1:257" s="17" customFormat="1" ht="79.5" customHeight="1" x14ac:dyDescent="0.25">
      <c r="A19" s="301" t="s">
        <v>13</v>
      </c>
      <c r="B19" s="298"/>
      <c r="C19" s="298"/>
      <c r="D19" s="298"/>
      <c r="E19" s="298"/>
      <c r="F19" s="298"/>
      <c r="G19" s="298"/>
      <c r="H19" s="298"/>
      <c r="I19" s="298"/>
      <c r="J19" s="299"/>
      <c r="K19" s="301" t="s">
        <v>14</v>
      </c>
      <c r="L19" s="298"/>
      <c r="M19" s="298"/>
      <c r="N19" s="298"/>
      <c r="O19" s="298"/>
      <c r="P19" s="298"/>
      <c r="Q19" s="298"/>
      <c r="R19" s="299"/>
      <c r="S19" s="304" t="s">
        <v>15</v>
      </c>
      <c r="T19" s="298"/>
      <c r="U19" s="298"/>
      <c r="V19" s="298"/>
      <c r="W19" s="298"/>
      <c r="X19" s="298"/>
      <c r="Y19" s="298"/>
      <c r="Z19" s="298"/>
      <c r="AA19" s="298"/>
      <c r="AB19" s="298"/>
      <c r="AC19" s="298"/>
      <c r="AD19" s="298"/>
      <c r="AE19" s="298"/>
      <c r="AF19" s="298"/>
      <c r="AG19" s="298"/>
      <c r="AH19" s="298"/>
      <c r="AI19" s="298"/>
      <c r="AJ19" s="299"/>
      <c r="AK19" s="308" t="s">
        <v>16</v>
      </c>
      <c r="AL19" s="298"/>
      <c r="AM19" s="298"/>
      <c r="AN19" s="298"/>
      <c r="AO19" s="298"/>
      <c r="AP19" s="298"/>
      <c r="AQ19" s="298"/>
      <c r="AR19" s="298"/>
      <c r="AS19" s="298"/>
      <c r="AT19" s="298"/>
      <c r="AU19" s="298"/>
      <c r="AV19" s="298"/>
      <c r="AW19" s="298"/>
      <c r="AX19" s="298"/>
      <c r="AY19" s="298"/>
      <c r="AZ19" s="298"/>
      <c r="BA19" s="298"/>
      <c r="BB19" s="298"/>
      <c r="BC19" s="298"/>
      <c r="BD19" s="298"/>
      <c r="BE19" s="298"/>
      <c r="BF19" s="298"/>
      <c r="BG19" s="298"/>
      <c r="BH19" s="298"/>
      <c r="BI19" s="298"/>
      <c r="BJ19" s="298"/>
      <c r="BK19" s="298"/>
      <c r="BL19" s="298"/>
      <c r="BM19" s="298"/>
      <c r="BN19" s="298"/>
      <c r="BO19" s="298"/>
      <c r="BP19" s="298"/>
      <c r="BQ19" s="298"/>
      <c r="BR19" s="298"/>
      <c r="BS19" s="298"/>
      <c r="BT19" s="298"/>
      <c r="BU19" s="298"/>
      <c r="BV19" s="298"/>
      <c r="BW19" s="298"/>
      <c r="BX19" s="298"/>
      <c r="BY19" s="298"/>
      <c r="BZ19" s="298"/>
      <c r="CA19" s="298"/>
      <c r="CB19" s="298"/>
      <c r="CC19" s="298"/>
      <c r="CD19" s="298"/>
      <c r="CE19" s="298"/>
      <c r="CF19" s="298"/>
      <c r="CG19" s="298"/>
      <c r="CH19" s="298"/>
      <c r="CI19" s="298"/>
      <c r="CJ19" s="298"/>
      <c r="CK19" s="298"/>
      <c r="CL19" s="298"/>
      <c r="CM19" s="298"/>
      <c r="CN19" s="298"/>
      <c r="CO19" s="298"/>
      <c r="CP19" s="298"/>
      <c r="CQ19" s="298"/>
      <c r="CR19" s="298"/>
      <c r="CS19" s="298"/>
      <c r="CT19" s="298"/>
      <c r="CU19" s="298"/>
      <c r="CV19" s="298"/>
      <c r="CW19" s="298"/>
      <c r="CX19" s="298"/>
      <c r="CY19" s="298"/>
      <c r="CZ19" s="298"/>
      <c r="DA19" s="298"/>
      <c r="DB19" s="298"/>
      <c r="DC19" s="298"/>
      <c r="DD19" s="298"/>
      <c r="DE19" s="298"/>
      <c r="DF19" s="298"/>
      <c r="DG19" s="298"/>
      <c r="DH19" s="298"/>
      <c r="DI19" s="298"/>
      <c r="DJ19" s="298"/>
      <c r="DK19" s="298"/>
      <c r="DL19" s="298"/>
      <c r="DM19" s="298"/>
      <c r="DN19" s="298"/>
      <c r="DO19" s="298"/>
      <c r="DP19" s="298"/>
      <c r="DQ19" s="298"/>
      <c r="DR19" s="298"/>
      <c r="DS19" s="298"/>
      <c r="DT19" s="298"/>
      <c r="DU19" s="298"/>
      <c r="DV19" s="298"/>
      <c r="DW19" s="298"/>
      <c r="DX19" s="298"/>
      <c r="DY19" s="298"/>
      <c r="DZ19" s="298"/>
      <c r="EA19" s="298"/>
      <c r="EB19" s="298"/>
      <c r="EC19" s="298"/>
      <c r="ED19" s="298"/>
      <c r="EE19" s="298"/>
      <c r="EF19" s="298"/>
      <c r="EG19" s="298"/>
      <c r="EH19" s="298"/>
      <c r="EI19" s="298"/>
      <c r="EJ19" s="298"/>
      <c r="EK19" s="298"/>
      <c r="EL19" s="298"/>
      <c r="EM19" s="298"/>
      <c r="EN19" s="298"/>
      <c r="EO19" s="298"/>
      <c r="EP19" s="298"/>
      <c r="EQ19" s="298"/>
      <c r="ER19" s="298"/>
      <c r="ES19" s="298"/>
      <c r="ET19" s="298"/>
      <c r="EU19" s="298"/>
      <c r="EV19" s="298"/>
      <c r="EW19" s="298"/>
      <c r="EX19" s="298"/>
      <c r="EY19" s="299"/>
      <c r="EZ19" s="18"/>
      <c r="FA19" s="18"/>
      <c r="FB19" s="18"/>
      <c r="FC19" s="18"/>
      <c r="FD19" s="18"/>
      <c r="FE19" s="18"/>
      <c r="FF19" s="18"/>
      <c r="FG19" s="18"/>
      <c r="FH19" s="18"/>
      <c r="FI19" s="18"/>
      <c r="FJ19" s="18"/>
      <c r="FK19" s="18"/>
      <c r="FL19" s="18"/>
      <c r="FM19" s="18"/>
      <c r="FN19" s="18"/>
      <c r="FO19" s="18"/>
      <c r="FP19" s="18"/>
      <c r="FQ19" s="18"/>
      <c r="FR19" s="18"/>
      <c r="FS19" s="18"/>
      <c r="FT19" s="18"/>
      <c r="FU19" s="18"/>
      <c r="FV19" s="18"/>
      <c r="FW19" s="18"/>
      <c r="FX19" s="18"/>
      <c r="FY19" s="18"/>
      <c r="FZ19" s="18"/>
      <c r="GA19" s="18"/>
      <c r="GB19" s="18"/>
      <c r="GC19" s="18"/>
      <c r="GD19" s="18"/>
      <c r="GE19" s="18"/>
      <c r="GF19" s="18"/>
      <c r="GG19" s="18"/>
      <c r="GH19" s="18"/>
      <c r="GI19" s="18"/>
      <c r="GJ19" s="18"/>
      <c r="GK19" s="18"/>
      <c r="GL19" s="18"/>
      <c r="GM19" s="18"/>
      <c r="GN19" s="18"/>
      <c r="GO19" s="18"/>
      <c r="GP19" s="18"/>
      <c r="GQ19" s="18"/>
      <c r="GR19" s="18"/>
      <c r="GS19" s="18"/>
      <c r="GT19" s="18"/>
      <c r="GU19" s="18"/>
      <c r="GV19" s="18"/>
      <c r="GW19" s="18"/>
      <c r="GX19" s="18"/>
      <c r="GY19" s="18"/>
      <c r="GZ19" s="18"/>
      <c r="HA19" s="18"/>
      <c r="HB19" s="18"/>
      <c r="HC19" s="18"/>
      <c r="HD19" s="18"/>
      <c r="HE19" s="18"/>
      <c r="HF19" s="18"/>
      <c r="HG19" s="18"/>
      <c r="HH19" s="18"/>
      <c r="HI19" s="18"/>
      <c r="HJ19" s="18"/>
      <c r="HK19" s="18"/>
      <c r="HL19" s="18"/>
      <c r="HM19" s="18"/>
      <c r="HN19" s="18"/>
      <c r="HO19" s="18"/>
      <c r="HP19" s="18"/>
      <c r="HQ19" s="18"/>
      <c r="HR19" s="18"/>
      <c r="HS19" s="18"/>
      <c r="HT19" s="18"/>
      <c r="HU19" s="18"/>
      <c r="HV19" s="18"/>
      <c r="HW19" s="18"/>
      <c r="HX19" s="18"/>
      <c r="HY19" s="18"/>
      <c r="HZ19" s="18"/>
      <c r="IA19" s="18"/>
      <c r="IB19" s="18"/>
      <c r="IC19" s="18"/>
      <c r="ID19" s="18"/>
      <c r="IE19" s="18"/>
      <c r="IF19" s="18"/>
      <c r="IG19" s="18"/>
      <c r="IH19" s="18"/>
      <c r="II19" s="18"/>
      <c r="IJ19" s="18"/>
      <c r="IK19" s="18"/>
      <c r="IL19" s="18"/>
      <c r="IM19" s="18"/>
      <c r="IN19" s="18"/>
      <c r="IO19" s="18"/>
      <c r="IP19" s="18"/>
      <c r="IQ19" s="18"/>
      <c r="IR19" s="18"/>
      <c r="IS19" s="18"/>
      <c r="IT19" s="18"/>
      <c r="IU19" s="18"/>
      <c r="IV19" s="18"/>
      <c r="IW19" s="18"/>
    </row>
    <row r="20" spans="1:257" s="17" customFormat="1" ht="18.75" customHeight="1" x14ac:dyDescent="0.25">
      <c r="A20" s="297" t="s">
        <v>17</v>
      </c>
      <c r="B20" s="298"/>
      <c r="C20" s="298"/>
      <c r="D20" s="298"/>
      <c r="E20" s="298"/>
      <c r="F20" s="298"/>
      <c r="G20" s="298"/>
      <c r="H20" s="298"/>
      <c r="I20" s="298"/>
      <c r="J20" s="299"/>
      <c r="K20" s="297" t="s">
        <v>18</v>
      </c>
      <c r="L20" s="298"/>
      <c r="M20" s="298"/>
      <c r="N20" s="298"/>
      <c r="O20" s="298"/>
      <c r="P20" s="298"/>
      <c r="Q20" s="298"/>
      <c r="R20" s="299"/>
      <c r="S20" s="307" t="s">
        <v>19</v>
      </c>
      <c r="T20" s="298"/>
      <c r="U20" s="298"/>
      <c r="V20" s="298"/>
      <c r="W20" s="298"/>
      <c r="X20" s="298"/>
      <c r="Y20" s="298"/>
      <c r="Z20" s="298"/>
      <c r="AA20" s="298"/>
      <c r="AB20" s="298"/>
      <c r="AC20" s="298"/>
      <c r="AD20" s="298"/>
      <c r="AE20" s="298"/>
      <c r="AF20" s="298"/>
      <c r="AG20" s="298"/>
      <c r="AH20" s="298"/>
      <c r="AI20" s="298"/>
      <c r="AJ20" s="299"/>
      <c r="AK20" s="300" t="s">
        <v>20</v>
      </c>
      <c r="AL20" s="298"/>
      <c r="AM20" s="298"/>
      <c r="AN20" s="298"/>
      <c r="AO20" s="298"/>
      <c r="AP20" s="298"/>
      <c r="AQ20" s="298"/>
      <c r="AR20" s="298"/>
      <c r="AS20" s="298"/>
      <c r="AT20" s="298"/>
      <c r="AU20" s="298"/>
      <c r="AV20" s="298"/>
      <c r="AW20" s="298"/>
      <c r="AX20" s="298"/>
      <c r="AY20" s="298"/>
      <c r="AZ20" s="298"/>
      <c r="BA20" s="298"/>
      <c r="BB20" s="298"/>
      <c r="BC20" s="298"/>
      <c r="BD20" s="298"/>
      <c r="BE20" s="298"/>
      <c r="BF20" s="298"/>
      <c r="BG20" s="298"/>
      <c r="BH20" s="298"/>
      <c r="BI20" s="298"/>
      <c r="BJ20" s="298"/>
      <c r="BK20" s="298"/>
      <c r="BL20" s="298"/>
      <c r="BM20" s="298"/>
      <c r="BN20" s="298"/>
      <c r="BO20" s="298"/>
      <c r="BP20" s="298"/>
      <c r="BQ20" s="298"/>
      <c r="BR20" s="298"/>
      <c r="BS20" s="298"/>
      <c r="BT20" s="298"/>
      <c r="BU20" s="298"/>
      <c r="BV20" s="298"/>
      <c r="BW20" s="298"/>
      <c r="BX20" s="298"/>
      <c r="BY20" s="298"/>
      <c r="BZ20" s="298"/>
      <c r="CA20" s="298"/>
      <c r="CB20" s="298"/>
      <c r="CC20" s="298"/>
      <c r="CD20" s="298"/>
      <c r="CE20" s="298"/>
      <c r="CF20" s="298"/>
      <c r="CG20" s="298"/>
      <c r="CH20" s="298"/>
      <c r="CI20" s="298"/>
      <c r="CJ20" s="298"/>
      <c r="CK20" s="298"/>
      <c r="CL20" s="298"/>
      <c r="CM20" s="298"/>
      <c r="CN20" s="298"/>
      <c r="CO20" s="298"/>
      <c r="CP20" s="298"/>
      <c r="CQ20" s="298"/>
      <c r="CR20" s="298"/>
      <c r="CS20" s="298"/>
      <c r="CT20" s="298"/>
      <c r="CU20" s="298"/>
      <c r="CV20" s="298"/>
      <c r="CW20" s="298"/>
      <c r="CX20" s="298"/>
      <c r="CY20" s="298"/>
      <c r="CZ20" s="298"/>
      <c r="DA20" s="298"/>
      <c r="DB20" s="298"/>
      <c r="DC20" s="298"/>
      <c r="DD20" s="298"/>
      <c r="DE20" s="298"/>
      <c r="DF20" s="298"/>
      <c r="DG20" s="298"/>
      <c r="DH20" s="298"/>
      <c r="DI20" s="298"/>
      <c r="DJ20" s="298"/>
      <c r="DK20" s="298"/>
      <c r="DL20" s="298"/>
      <c r="DM20" s="298"/>
      <c r="DN20" s="298"/>
      <c r="DO20" s="298"/>
      <c r="DP20" s="298"/>
      <c r="DQ20" s="298"/>
      <c r="DR20" s="298"/>
      <c r="DS20" s="298"/>
      <c r="DT20" s="298"/>
      <c r="DU20" s="298"/>
      <c r="DV20" s="298"/>
      <c r="DW20" s="298"/>
      <c r="DX20" s="298"/>
      <c r="DY20" s="298"/>
      <c r="DZ20" s="298"/>
      <c r="EA20" s="298"/>
      <c r="EB20" s="298"/>
      <c r="EC20" s="298"/>
      <c r="ED20" s="298"/>
      <c r="EE20" s="298"/>
      <c r="EF20" s="298"/>
      <c r="EG20" s="298"/>
      <c r="EH20" s="298"/>
      <c r="EI20" s="298"/>
      <c r="EJ20" s="298"/>
      <c r="EK20" s="298"/>
      <c r="EL20" s="298"/>
      <c r="EM20" s="298"/>
      <c r="EN20" s="298"/>
      <c r="EO20" s="298"/>
      <c r="EP20" s="298"/>
      <c r="EQ20" s="298"/>
      <c r="ER20" s="298"/>
      <c r="ES20" s="298"/>
      <c r="ET20" s="298"/>
      <c r="EU20" s="298"/>
      <c r="EV20" s="298"/>
      <c r="EW20" s="298"/>
      <c r="EX20" s="298"/>
      <c r="EY20" s="299"/>
      <c r="EZ20" s="18"/>
      <c r="FA20" s="18"/>
      <c r="FB20" s="18"/>
      <c r="FC20" s="18"/>
      <c r="FD20" s="18"/>
      <c r="FE20" s="18"/>
      <c r="FF20" s="18"/>
      <c r="FG20" s="18"/>
      <c r="FH20" s="18"/>
      <c r="FI20" s="18"/>
      <c r="FJ20" s="18"/>
      <c r="FK20" s="18"/>
      <c r="FL20" s="18"/>
      <c r="FM20" s="18"/>
      <c r="FN20" s="18"/>
      <c r="FO20" s="18"/>
      <c r="FP20" s="18"/>
      <c r="FQ20" s="18"/>
      <c r="FR20" s="18"/>
      <c r="FS20" s="18"/>
      <c r="FT20" s="18"/>
      <c r="FU20" s="18"/>
      <c r="FV20" s="18"/>
      <c r="FW20" s="18"/>
      <c r="FX20" s="18"/>
      <c r="FY20" s="18"/>
      <c r="FZ20" s="18"/>
      <c r="GA20" s="18"/>
      <c r="GB20" s="18"/>
      <c r="GC20" s="18"/>
      <c r="GD20" s="18"/>
      <c r="GE20" s="18"/>
      <c r="GF20" s="18"/>
      <c r="GG20" s="18"/>
      <c r="GH20" s="18"/>
      <c r="GI20" s="18"/>
      <c r="GJ20" s="18"/>
      <c r="GK20" s="18"/>
      <c r="GL20" s="18"/>
      <c r="GM20" s="18"/>
      <c r="GN20" s="18"/>
      <c r="GO20" s="18"/>
      <c r="GP20" s="18"/>
      <c r="GQ20" s="18"/>
      <c r="GR20" s="18"/>
      <c r="GS20" s="18"/>
      <c r="GT20" s="18"/>
      <c r="GU20" s="18"/>
      <c r="GV20" s="18"/>
      <c r="GW20" s="18"/>
      <c r="GX20" s="18"/>
      <c r="GY20" s="18"/>
      <c r="GZ20" s="18"/>
      <c r="HA20" s="18"/>
      <c r="HB20" s="18"/>
      <c r="HC20" s="18"/>
      <c r="HD20" s="18"/>
      <c r="HE20" s="18"/>
      <c r="HF20" s="18"/>
      <c r="HG20" s="18"/>
      <c r="HH20" s="18"/>
      <c r="HI20" s="18"/>
      <c r="HJ20" s="18"/>
      <c r="HK20" s="18"/>
      <c r="HL20" s="18"/>
      <c r="HM20" s="18"/>
      <c r="HN20" s="18"/>
      <c r="HO20" s="18"/>
      <c r="HP20" s="18"/>
      <c r="HQ20" s="18"/>
      <c r="HR20" s="18"/>
      <c r="HS20" s="18"/>
      <c r="HT20" s="18"/>
      <c r="HU20" s="18"/>
      <c r="HV20" s="18"/>
      <c r="HW20" s="18"/>
      <c r="HX20" s="18"/>
      <c r="HY20" s="18"/>
      <c r="HZ20" s="18"/>
      <c r="IA20" s="18"/>
      <c r="IB20" s="18"/>
      <c r="IC20" s="18"/>
      <c r="ID20" s="18"/>
      <c r="IE20" s="18"/>
      <c r="IF20" s="18"/>
      <c r="IG20" s="18"/>
      <c r="IH20" s="18"/>
      <c r="II20" s="18"/>
      <c r="IJ20" s="18"/>
      <c r="IK20" s="18"/>
      <c r="IL20" s="18"/>
      <c r="IM20" s="18"/>
      <c r="IN20" s="18"/>
      <c r="IO20" s="18"/>
      <c r="IP20" s="18"/>
      <c r="IQ20" s="18"/>
      <c r="IR20" s="18"/>
      <c r="IS20" s="18"/>
      <c r="IT20" s="18"/>
      <c r="IU20" s="18"/>
      <c r="IV20" s="18"/>
      <c r="IW20" s="18"/>
    </row>
    <row r="21" spans="1:257" s="17" customFormat="1" x14ac:dyDescent="0.2">
      <c r="A21" s="288" t="s">
        <v>21</v>
      </c>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89"/>
      <c r="AB21" s="289"/>
      <c r="AC21" s="289"/>
      <c r="AD21" s="289"/>
      <c r="AE21" s="289"/>
      <c r="AF21" s="289"/>
      <c r="AG21" s="289"/>
      <c r="AH21" s="289"/>
      <c r="AI21" s="289"/>
      <c r="AJ21" s="289"/>
      <c r="AK21" s="289"/>
      <c r="AL21" s="289"/>
      <c r="AM21" s="289"/>
      <c r="AN21" s="289"/>
      <c r="AO21" s="289"/>
      <c r="AP21" s="289"/>
      <c r="AQ21" s="289"/>
      <c r="AR21" s="289"/>
      <c r="AS21" s="289"/>
      <c r="AT21" s="289"/>
      <c r="AU21" s="289"/>
      <c r="AV21" s="289"/>
      <c r="AW21" s="289"/>
      <c r="AX21" s="289"/>
      <c r="AY21" s="289"/>
      <c r="AZ21" s="289"/>
      <c r="BA21" s="289"/>
      <c r="BB21" s="289"/>
      <c r="BC21" s="289"/>
      <c r="BD21" s="289"/>
      <c r="BE21" s="289"/>
      <c r="BF21" s="289"/>
      <c r="BG21" s="289"/>
      <c r="BH21" s="289"/>
      <c r="BI21" s="289"/>
      <c r="BJ21" s="289"/>
      <c r="BK21" s="289"/>
      <c r="BL21" s="289"/>
      <c r="BM21" s="289"/>
      <c r="BN21" s="289"/>
      <c r="BO21" s="289"/>
      <c r="BP21" s="289"/>
      <c r="BQ21" s="289"/>
      <c r="BR21" s="289"/>
      <c r="BS21" s="289"/>
      <c r="BT21" s="289"/>
      <c r="BU21" s="289"/>
      <c r="BV21" s="289"/>
      <c r="BW21" s="289"/>
      <c r="BX21" s="289"/>
      <c r="BY21" s="289"/>
      <c r="BZ21" s="289"/>
      <c r="CA21" s="289"/>
      <c r="CB21" s="289"/>
      <c r="CC21" s="289"/>
      <c r="CD21" s="289"/>
      <c r="CE21" s="289"/>
      <c r="CF21" s="289"/>
      <c r="CG21" s="289"/>
      <c r="CH21" s="289"/>
      <c r="CI21" s="289"/>
      <c r="CJ21" s="289"/>
      <c r="CK21" s="289"/>
      <c r="CL21" s="289"/>
      <c r="CM21" s="289"/>
      <c r="CN21" s="289"/>
      <c r="CO21" s="289"/>
      <c r="CP21" s="289"/>
      <c r="CQ21" s="289"/>
      <c r="CR21" s="289"/>
      <c r="CS21" s="289"/>
      <c r="CT21" s="289"/>
      <c r="CU21" s="289"/>
      <c r="CV21" s="289"/>
      <c r="CW21" s="289"/>
      <c r="CX21" s="289"/>
      <c r="CY21" s="289"/>
      <c r="CZ21" s="289"/>
      <c r="DA21" s="289"/>
      <c r="DB21" s="289"/>
      <c r="DC21" s="289"/>
      <c r="DD21" s="289"/>
      <c r="DE21" s="289"/>
      <c r="DF21" s="289"/>
      <c r="DG21" s="289"/>
      <c r="DH21" s="289"/>
      <c r="DI21" s="289"/>
      <c r="DJ21" s="289"/>
      <c r="DK21" s="289"/>
      <c r="DL21" s="289"/>
      <c r="DM21" s="289"/>
      <c r="DN21" s="289"/>
      <c r="DO21" s="289"/>
      <c r="DP21" s="289"/>
      <c r="DQ21" s="289"/>
      <c r="DR21" s="289"/>
      <c r="DS21" s="289"/>
      <c r="DT21" s="289"/>
      <c r="DU21" s="289"/>
      <c r="DV21" s="289"/>
      <c r="DW21" s="289"/>
      <c r="DX21" s="289"/>
      <c r="DY21" s="289"/>
      <c r="DZ21" s="289"/>
      <c r="EA21" s="289"/>
      <c r="EB21" s="289"/>
      <c r="EC21" s="289"/>
      <c r="ED21" s="289"/>
      <c r="EE21" s="289"/>
      <c r="EF21" s="289"/>
      <c r="EG21" s="289"/>
      <c r="EH21" s="289"/>
      <c r="EI21" s="289"/>
      <c r="EJ21" s="289"/>
      <c r="EK21" s="289"/>
      <c r="EL21" s="289"/>
      <c r="EM21" s="289"/>
      <c r="EN21" s="289"/>
      <c r="EO21" s="289"/>
      <c r="EP21" s="289"/>
      <c r="EQ21" s="289"/>
      <c r="ER21" s="289"/>
      <c r="ES21" s="289"/>
      <c r="ET21" s="289"/>
      <c r="EU21" s="289"/>
      <c r="EV21" s="289"/>
      <c r="EW21" s="289"/>
      <c r="EX21" s="289"/>
      <c r="EY21" s="289"/>
      <c r="EZ21" s="18"/>
      <c r="FA21" s="18"/>
      <c r="FB21" s="18"/>
      <c r="FC21" s="18"/>
      <c r="FD21" s="18"/>
      <c r="FE21" s="18"/>
      <c r="FF21" s="18"/>
      <c r="FG21" s="18"/>
      <c r="FH21" s="18"/>
      <c r="FI21" s="18"/>
      <c r="FJ21" s="18"/>
      <c r="FK21" s="18"/>
      <c r="FL21" s="18"/>
      <c r="FM21" s="18"/>
      <c r="FN21" s="18"/>
      <c r="FO21" s="18"/>
      <c r="FP21" s="18"/>
      <c r="FQ21" s="18"/>
      <c r="FR21" s="18"/>
      <c r="FS21" s="18"/>
      <c r="FT21" s="18"/>
      <c r="FU21" s="18"/>
      <c r="FV21" s="18"/>
      <c r="FW21" s="18"/>
      <c r="FX21" s="18"/>
      <c r="FY21" s="18"/>
      <c r="FZ21" s="18"/>
      <c r="GA21" s="18"/>
      <c r="GB21" s="18"/>
      <c r="GC21" s="18"/>
      <c r="GD21" s="18"/>
      <c r="GE21" s="18"/>
      <c r="GF21" s="18"/>
      <c r="GG21" s="18"/>
      <c r="GH21" s="18"/>
      <c r="GI21" s="18"/>
      <c r="GJ21" s="18"/>
      <c r="GK21" s="18"/>
      <c r="GL21" s="18"/>
      <c r="GM21" s="18"/>
      <c r="GN21" s="18"/>
      <c r="GO21" s="18"/>
      <c r="GP21" s="18"/>
      <c r="GQ21" s="18"/>
      <c r="GR21" s="18"/>
      <c r="GS21" s="18"/>
      <c r="GT21" s="18"/>
      <c r="GU21" s="18"/>
      <c r="GV21" s="18"/>
      <c r="GW21" s="18"/>
      <c r="GX21" s="18"/>
      <c r="GY21" s="18"/>
      <c r="GZ21" s="18"/>
      <c r="HA21" s="18"/>
      <c r="HB21" s="18"/>
      <c r="HC21" s="18"/>
      <c r="HD21" s="18"/>
      <c r="HE21" s="18"/>
      <c r="HF21" s="18"/>
      <c r="HG21" s="18"/>
      <c r="HH21" s="18"/>
      <c r="HI21" s="18"/>
      <c r="HJ21" s="18"/>
      <c r="HK21" s="18"/>
      <c r="HL21" s="18"/>
      <c r="HM21" s="18"/>
      <c r="HN21" s="18"/>
      <c r="HO21" s="18"/>
      <c r="HP21" s="18"/>
      <c r="HQ21" s="18"/>
      <c r="HR21" s="18"/>
      <c r="HS21" s="18"/>
      <c r="HT21" s="18"/>
      <c r="HU21" s="18"/>
      <c r="HV21" s="18"/>
      <c r="HW21" s="18"/>
      <c r="HX21" s="18"/>
      <c r="HY21" s="18"/>
      <c r="HZ21" s="18"/>
      <c r="IA21" s="18"/>
      <c r="IB21" s="18"/>
      <c r="IC21" s="18"/>
      <c r="ID21" s="18"/>
      <c r="IE21" s="18"/>
      <c r="IF21" s="18"/>
      <c r="IG21" s="18"/>
      <c r="IH21" s="18"/>
      <c r="II21" s="18"/>
      <c r="IJ21" s="18"/>
      <c r="IK21" s="18"/>
      <c r="IL21" s="18"/>
      <c r="IM21" s="18"/>
      <c r="IN21" s="18"/>
      <c r="IO21" s="18"/>
      <c r="IP21" s="18"/>
      <c r="IQ21" s="18"/>
      <c r="IR21" s="18"/>
      <c r="IS21" s="18"/>
      <c r="IT21" s="18"/>
      <c r="IU21" s="18"/>
      <c r="IV21" s="18"/>
      <c r="IW21" s="18"/>
    </row>
    <row r="22" spans="1:257" s="17" customFormat="1" x14ac:dyDescent="0.2">
      <c r="A22" s="290"/>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90"/>
      <c r="AB22" s="290"/>
      <c r="AC22" s="290"/>
      <c r="AD22" s="290"/>
      <c r="AE22" s="290"/>
      <c r="AF22" s="290"/>
      <c r="AG22" s="290"/>
      <c r="AH22" s="290"/>
      <c r="AI22" s="290"/>
      <c r="AJ22" s="290"/>
      <c r="AK22" s="290"/>
      <c r="AL22" s="290"/>
      <c r="AM22" s="290"/>
      <c r="AN22" s="290"/>
      <c r="AO22" s="290"/>
      <c r="AP22" s="290"/>
      <c r="AQ22" s="290"/>
      <c r="AR22" s="290"/>
      <c r="AS22" s="290"/>
      <c r="AT22" s="290"/>
      <c r="AU22" s="290"/>
      <c r="AV22" s="290"/>
      <c r="AW22" s="290"/>
      <c r="AX22" s="290"/>
      <c r="AY22" s="290"/>
      <c r="AZ22" s="290"/>
      <c r="BA22" s="290"/>
      <c r="BB22" s="290"/>
      <c r="BC22" s="290"/>
      <c r="BD22" s="290"/>
      <c r="BE22" s="290"/>
      <c r="BF22" s="290"/>
      <c r="BG22" s="290"/>
      <c r="BH22" s="290"/>
      <c r="BI22" s="290"/>
      <c r="BJ22" s="290"/>
      <c r="BK22" s="290"/>
      <c r="BL22" s="290"/>
      <c r="BM22" s="290"/>
      <c r="BN22" s="290"/>
      <c r="BO22" s="290"/>
      <c r="BP22" s="290"/>
      <c r="BQ22" s="290"/>
      <c r="BR22" s="290"/>
      <c r="BS22" s="290"/>
      <c r="BT22" s="290"/>
      <c r="BU22" s="290"/>
      <c r="BV22" s="290"/>
      <c r="BW22" s="290"/>
      <c r="BX22" s="290"/>
      <c r="BY22" s="290"/>
      <c r="BZ22" s="290"/>
      <c r="CA22" s="290"/>
      <c r="CB22" s="290"/>
      <c r="CC22" s="290"/>
      <c r="CD22" s="290"/>
      <c r="CE22" s="290"/>
      <c r="CF22" s="290"/>
      <c r="CG22" s="290"/>
      <c r="CH22" s="290"/>
      <c r="CI22" s="290"/>
      <c r="CJ22" s="290"/>
      <c r="CK22" s="290"/>
      <c r="CL22" s="290"/>
      <c r="CM22" s="290"/>
      <c r="CN22" s="290"/>
      <c r="CO22" s="290"/>
      <c r="CP22" s="290"/>
      <c r="CQ22" s="290"/>
      <c r="CR22" s="290"/>
      <c r="CS22" s="290"/>
      <c r="CT22" s="290"/>
      <c r="CU22" s="290"/>
      <c r="CV22" s="290"/>
      <c r="CW22" s="290"/>
      <c r="CX22" s="290"/>
      <c r="CY22" s="290"/>
      <c r="CZ22" s="290"/>
      <c r="DA22" s="290"/>
      <c r="DB22" s="290"/>
      <c r="DC22" s="290"/>
      <c r="DD22" s="290"/>
      <c r="DE22" s="290"/>
      <c r="DF22" s="290"/>
      <c r="DG22" s="290"/>
      <c r="DH22" s="290"/>
      <c r="DI22" s="290"/>
      <c r="DJ22" s="290"/>
      <c r="DK22" s="290"/>
      <c r="DL22" s="290"/>
      <c r="DM22" s="290"/>
      <c r="DN22" s="290"/>
      <c r="DO22" s="290"/>
      <c r="DP22" s="290"/>
      <c r="DQ22" s="290"/>
      <c r="DR22" s="290"/>
      <c r="DS22" s="290"/>
      <c r="DT22" s="290"/>
      <c r="DU22" s="290"/>
      <c r="DV22" s="290"/>
      <c r="DW22" s="290"/>
      <c r="DX22" s="290"/>
      <c r="DY22" s="290"/>
      <c r="DZ22" s="290"/>
      <c r="EA22" s="290"/>
      <c r="EB22" s="290"/>
      <c r="EC22" s="290"/>
      <c r="ED22" s="290"/>
      <c r="EE22" s="290"/>
      <c r="EF22" s="290"/>
      <c r="EG22" s="290"/>
      <c r="EH22" s="290"/>
      <c r="EI22" s="290"/>
      <c r="EJ22" s="290"/>
      <c r="EK22" s="290"/>
      <c r="EL22" s="290"/>
      <c r="EM22" s="290"/>
      <c r="EN22" s="290"/>
      <c r="EO22" s="290"/>
      <c r="EP22" s="290"/>
      <c r="EQ22" s="290"/>
      <c r="ER22" s="290"/>
      <c r="ES22" s="290"/>
      <c r="ET22" s="290"/>
      <c r="EU22" s="290"/>
      <c r="EV22" s="290"/>
      <c r="EW22" s="290"/>
      <c r="EX22" s="290"/>
      <c r="EY22" s="290"/>
      <c r="EZ22" s="18"/>
      <c r="FA22" s="18"/>
      <c r="FB22" s="18"/>
      <c r="FC22" s="18"/>
      <c r="FD22" s="18"/>
      <c r="FE22" s="18"/>
      <c r="FF22" s="18"/>
      <c r="FG22" s="18"/>
      <c r="FH22" s="18"/>
      <c r="FI22" s="18"/>
      <c r="FJ22" s="18"/>
      <c r="FK22" s="18"/>
      <c r="FL22" s="18"/>
      <c r="FM22" s="18"/>
      <c r="FN22" s="18"/>
      <c r="FO22" s="18"/>
      <c r="FP22" s="18"/>
      <c r="FQ22" s="18"/>
      <c r="FR22" s="18"/>
      <c r="FS22" s="18"/>
      <c r="FT22" s="18"/>
      <c r="FU22" s="18"/>
      <c r="FV22" s="18"/>
      <c r="FW22" s="18"/>
      <c r="FX22" s="18"/>
      <c r="FY22" s="18"/>
      <c r="FZ22" s="18"/>
      <c r="GA22" s="18"/>
      <c r="GB22" s="18"/>
      <c r="GC22" s="18"/>
      <c r="GD22" s="18"/>
      <c r="GE22" s="18"/>
      <c r="GF22" s="18"/>
      <c r="GG22" s="18"/>
      <c r="GH22" s="18"/>
      <c r="GI22" s="18"/>
      <c r="GJ22" s="18"/>
      <c r="GK22" s="18"/>
      <c r="GL22" s="18"/>
      <c r="GM22" s="18"/>
      <c r="GN22" s="18"/>
      <c r="GO22" s="18"/>
      <c r="GP22" s="18"/>
      <c r="GQ22" s="18"/>
      <c r="GR22" s="18"/>
      <c r="GS22" s="18"/>
      <c r="GT22" s="18"/>
      <c r="GU22" s="18"/>
      <c r="GV22" s="18"/>
      <c r="GW22" s="18"/>
      <c r="GX22" s="18"/>
      <c r="GY22" s="18"/>
      <c r="GZ22" s="18"/>
      <c r="HA22" s="18"/>
      <c r="HB22" s="18"/>
      <c r="HC22" s="18"/>
      <c r="HD22" s="18"/>
      <c r="HE22" s="18"/>
      <c r="HF22" s="18"/>
      <c r="HG22" s="18"/>
      <c r="HH22" s="18"/>
      <c r="HI22" s="18"/>
      <c r="HJ22" s="18"/>
      <c r="HK22" s="18"/>
      <c r="HL22" s="18"/>
      <c r="HM22" s="18"/>
      <c r="HN22" s="18"/>
      <c r="HO22" s="18"/>
      <c r="HP22" s="18"/>
      <c r="HQ22" s="18"/>
      <c r="HR22" s="18"/>
      <c r="HS22" s="18"/>
      <c r="HT22" s="18"/>
      <c r="HU22" s="18"/>
      <c r="HV22" s="18"/>
      <c r="HW22" s="18"/>
      <c r="HX22" s="18"/>
      <c r="HY22" s="18"/>
      <c r="HZ22" s="18"/>
      <c r="IA22" s="18"/>
      <c r="IB22" s="18"/>
      <c r="IC22" s="18"/>
      <c r="ID22" s="18"/>
      <c r="IE22" s="18"/>
      <c r="IF22" s="18"/>
      <c r="IG22" s="18"/>
      <c r="IH22" s="18"/>
      <c r="II22" s="18"/>
      <c r="IJ22" s="18"/>
      <c r="IK22" s="18"/>
      <c r="IL22" s="18"/>
      <c r="IM22" s="18"/>
      <c r="IN22" s="18"/>
      <c r="IO22" s="18"/>
      <c r="IP22" s="18"/>
      <c r="IQ22" s="18"/>
      <c r="IR22" s="18"/>
      <c r="IS22" s="18"/>
      <c r="IT22" s="18"/>
      <c r="IU22" s="18"/>
      <c r="IV22" s="18"/>
      <c r="IW22" s="18"/>
    </row>
    <row r="23" spans="1:257" x14ac:dyDescent="0.2">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row>
    <row r="24" spans="1:257" x14ac:dyDescent="0.2">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row>
  </sheetData>
  <sheetProtection algorithmName="SHA-512" hashValue="4z1dIa0DhEyW4Rz5U4Fs49Zi9xnKyoaeeHINfGT6DXTU19573EhZJ9xhMcLQfNipMycto/Ru000P646uJsjh7A==" saltValue="JPj7hMSTz7i5wS93Jd/8DA==" spinCount="100000" sheet="1" objects="1" scenarios="1" formatColumns="0" formatRows="0"/>
  <mergeCells count="22">
    <mergeCell ref="N1:EC1"/>
    <mergeCell ref="B16:CE16"/>
    <mergeCell ref="K19:R19"/>
    <mergeCell ref="N3:EC3"/>
    <mergeCell ref="CF15:DL16"/>
    <mergeCell ref="X10:DS10"/>
    <mergeCell ref="N5:EC5"/>
    <mergeCell ref="X9:DS9"/>
    <mergeCell ref="A21:EY22"/>
    <mergeCell ref="A14:CE14"/>
    <mergeCell ref="X7:DS7"/>
    <mergeCell ref="A20:J20"/>
    <mergeCell ref="AK20:EY20"/>
    <mergeCell ref="A19:J19"/>
    <mergeCell ref="K20:R20"/>
    <mergeCell ref="BC11:CK11"/>
    <mergeCell ref="S19:AJ19"/>
    <mergeCell ref="DV17:ES17"/>
    <mergeCell ref="CF14:DL14"/>
    <mergeCell ref="B15:CE15"/>
    <mergeCell ref="S20:AJ20"/>
    <mergeCell ref="AK19:EY19"/>
  </mergeCells>
  <pageMargins left="0.19685039370078738" right="0.19685039370078738" top="0.19685039370078738" bottom="0.19685039370078738" header="0.31496062992125978" footer="0.31496062992125978"/>
  <pageSetup paperSize="9" scale="82"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F106"/>
  <sheetViews>
    <sheetView tabSelected="1" topLeftCell="A56" zoomScale="115" workbookViewId="0">
      <selection activeCell="D80" sqref="D80"/>
    </sheetView>
  </sheetViews>
  <sheetFormatPr defaultColWidth="9.140625" defaultRowHeight="15" x14ac:dyDescent="0.25"/>
  <cols>
    <col min="1" max="1" width="53.5703125" style="31" customWidth="1"/>
    <col min="2" max="2" width="45" style="31" customWidth="1"/>
    <col min="3" max="3" width="19.28515625" style="31" customWidth="1"/>
    <col min="4" max="4" width="26" style="31" customWidth="1"/>
    <col min="5" max="5" width="29.5703125" style="32" customWidth="1"/>
    <col min="6" max="6" width="38.5703125" style="31" customWidth="1"/>
    <col min="7" max="7" width="9.140625" style="31" customWidth="1"/>
    <col min="8" max="16384" width="9.140625" style="31"/>
  </cols>
  <sheetData>
    <row r="1" spans="1:5" ht="20.65" customHeight="1" x14ac:dyDescent="0.25">
      <c r="A1" s="33" t="s">
        <v>22</v>
      </c>
      <c r="B1" s="33" t="s">
        <v>23</v>
      </c>
      <c r="C1" s="33" t="s">
        <v>24</v>
      </c>
      <c r="D1" s="33" t="s">
        <v>25</v>
      </c>
      <c r="E1" s="34" t="s">
        <v>26</v>
      </c>
    </row>
    <row r="2" spans="1:5" x14ac:dyDescent="0.25">
      <c r="A2" s="319" t="s">
        <v>27</v>
      </c>
      <c r="B2" s="295"/>
      <c r="C2" s="295"/>
      <c r="D2" s="295"/>
      <c r="E2" s="296"/>
    </row>
    <row r="3" spans="1:5" x14ac:dyDescent="0.25">
      <c r="A3" s="35" t="s">
        <v>28</v>
      </c>
      <c r="B3" s="36" t="s">
        <v>29</v>
      </c>
      <c r="C3" s="37" t="s">
        <v>30</v>
      </c>
      <c r="D3" s="38">
        <f>SUM(D4,D7:D8)</f>
        <v>14394.4</v>
      </c>
      <c r="E3" s="39" t="s">
        <v>31</v>
      </c>
    </row>
    <row r="4" spans="1:5" ht="20.25" customHeight="1" x14ac:dyDescent="0.25">
      <c r="A4" s="40" t="s">
        <v>32</v>
      </c>
      <c r="B4" s="36" t="s">
        <v>33</v>
      </c>
      <c r="C4" s="37" t="s">
        <v>30</v>
      </c>
      <c r="D4" s="41">
        <v>14394.4</v>
      </c>
      <c r="E4" s="39" t="s">
        <v>34</v>
      </c>
    </row>
    <row r="5" spans="1:5" ht="50.65" customHeight="1" x14ac:dyDescent="0.25">
      <c r="A5" s="42" t="s">
        <v>35</v>
      </c>
      <c r="B5" s="36" t="s">
        <v>36</v>
      </c>
      <c r="C5" s="37" t="s">
        <v>30</v>
      </c>
      <c r="D5" s="41">
        <v>0</v>
      </c>
      <c r="E5" s="43" t="s">
        <v>37</v>
      </c>
    </row>
    <row r="6" spans="1:5" ht="22.5" x14ac:dyDescent="0.25">
      <c r="A6" s="42" t="s">
        <v>38</v>
      </c>
      <c r="B6" s="36" t="s">
        <v>39</v>
      </c>
      <c r="C6" s="37" t="s">
        <v>30</v>
      </c>
      <c r="D6" s="41">
        <v>0</v>
      </c>
      <c r="E6" s="44" t="s">
        <v>40</v>
      </c>
    </row>
    <row r="7" spans="1:5" x14ac:dyDescent="0.25">
      <c r="A7" s="40" t="s">
        <v>41</v>
      </c>
      <c r="B7" s="36" t="s">
        <v>42</v>
      </c>
      <c r="C7" s="37" t="s">
        <v>30</v>
      </c>
      <c r="D7" s="41">
        <v>0</v>
      </c>
      <c r="E7" s="39" t="s">
        <v>43</v>
      </c>
    </row>
    <row r="8" spans="1:5" x14ac:dyDescent="0.25">
      <c r="A8" s="40" t="s">
        <v>44</v>
      </c>
      <c r="B8" s="36" t="s">
        <v>45</v>
      </c>
      <c r="C8" s="37" t="s">
        <v>30</v>
      </c>
      <c r="D8" s="41">
        <v>0</v>
      </c>
      <c r="E8" s="39" t="s">
        <v>46</v>
      </c>
    </row>
    <row r="9" spans="1:5" ht="22.5" x14ac:dyDescent="0.25">
      <c r="A9" s="35" t="s">
        <v>47</v>
      </c>
      <c r="B9" s="36"/>
      <c r="C9" s="37" t="s">
        <v>30</v>
      </c>
      <c r="D9" s="38">
        <f>SUM(D10:D13)</f>
        <v>794960.7</v>
      </c>
      <c r="E9" s="39" t="s">
        <v>48</v>
      </c>
    </row>
    <row r="10" spans="1:5" ht="20.25" customHeight="1" x14ac:dyDescent="0.25">
      <c r="A10" s="40" t="s">
        <v>49</v>
      </c>
      <c r="B10" s="36" t="s">
        <v>50</v>
      </c>
      <c r="C10" s="37" t="s">
        <v>30</v>
      </c>
      <c r="D10" s="41">
        <v>791960.7</v>
      </c>
      <c r="E10" s="39" t="s">
        <v>51</v>
      </c>
    </row>
    <row r="11" spans="1:5" x14ac:dyDescent="0.25">
      <c r="A11" s="40" t="s">
        <v>52</v>
      </c>
      <c r="B11" s="36" t="s">
        <v>53</v>
      </c>
      <c r="C11" s="37" t="s">
        <v>30</v>
      </c>
      <c r="D11" s="41">
        <v>0</v>
      </c>
      <c r="E11" s="39" t="s">
        <v>54</v>
      </c>
    </row>
    <row r="12" spans="1:5" x14ac:dyDescent="0.25">
      <c r="A12" s="40" t="s">
        <v>55</v>
      </c>
      <c r="B12" s="36" t="s">
        <v>56</v>
      </c>
      <c r="C12" s="37" t="s">
        <v>30</v>
      </c>
      <c r="D12" s="41">
        <v>0</v>
      </c>
      <c r="E12" s="39" t="s">
        <v>57</v>
      </c>
    </row>
    <row r="13" spans="1:5" x14ac:dyDescent="0.25">
      <c r="A13" s="40" t="s">
        <v>58</v>
      </c>
      <c r="B13" s="36" t="s">
        <v>59</v>
      </c>
      <c r="C13" s="37" t="s">
        <v>30</v>
      </c>
      <c r="D13" s="41">
        <v>3000</v>
      </c>
      <c r="E13" s="39" t="s">
        <v>60</v>
      </c>
    </row>
    <row r="14" spans="1:5" ht="22.5" x14ac:dyDescent="0.25">
      <c r="A14" s="45" t="s">
        <v>61</v>
      </c>
      <c r="B14" s="36" t="s">
        <v>62</v>
      </c>
      <c r="C14" s="37" t="s">
        <v>30</v>
      </c>
      <c r="D14" s="41">
        <v>66916.399999999994</v>
      </c>
      <c r="E14" s="39" t="s">
        <v>63</v>
      </c>
    </row>
    <row r="15" spans="1:5" x14ac:dyDescent="0.25">
      <c r="A15" s="45" t="s">
        <v>64</v>
      </c>
      <c r="B15" s="46"/>
      <c r="C15" s="37" t="s">
        <v>30</v>
      </c>
      <c r="D15" s="38">
        <f>D16+D20</f>
        <v>0</v>
      </c>
      <c r="E15" s="39" t="s">
        <v>65</v>
      </c>
    </row>
    <row r="16" spans="1:5" ht="20.25" customHeight="1" x14ac:dyDescent="0.25">
      <c r="A16" s="35" t="s">
        <v>66</v>
      </c>
      <c r="B16" s="36"/>
      <c r="C16" s="37" t="s">
        <v>30</v>
      </c>
      <c r="D16" s="38">
        <f>SUM(D17:D19)</f>
        <v>0</v>
      </c>
      <c r="E16" s="39" t="s">
        <v>67</v>
      </c>
    </row>
    <row r="17" spans="1:5" ht="20.25" customHeight="1" x14ac:dyDescent="0.25">
      <c r="A17" s="40" t="s">
        <v>32</v>
      </c>
      <c r="B17" s="36" t="s">
        <v>68</v>
      </c>
      <c r="C17" s="37" t="s">
        <v>30</v>
      </c>
      <c r="D17" s="41">
        <v>0</v>
      </c>
      <c r="E17" s="39" t="s">
        <v>69</v>
      </c>
    </row>
    <row r="18" spans="1:5" x14ac:dyDescent="0.25">
      <c r="A18" s="40" t="s">
        <v>41</v>
      </c>
      <c r="B18" s="36" t="s">
        <v>70</v>
      </c>
      <c r="C18" s="37" t="s">
        <v>30</v>
      </c>
      <c r="D18" s="41">
        <v>0</v>
      </c>
      <c r="E18" s="39" t="s">
        <v>71</v>
      </c>
    </row>
    <row r="19" spans="1:5" x14ac:dyDescent="0.25">
      <c r="A19" s="40" t="s">
        <v>44</v>
      </c>
      <c r="B19" s="36" t="s">
        <v>72</v>
      </c>
      <c r="C19" s="37" t="s">
        <v>30</v>
      </c>
      <c r="D19" s="41">
        <v>0</v>
      </c>
      <c r="E19" s="39" t="s">
        <v>73</v>
      </c>
    </row>
    <row r="20" spans="1:5" ht="20.25" customHeight="1" x14ac:dyDescent="0.25">
      <c r="A20" s="35" t="s">
        <v>74</v>
      </c>
      <c r="B20" s="36"/>
      <c r="C20" s="37" t="s">
        <v>30</v>
      </c>
      <c r="D20" s="38">
        <f>SUM(D21:D24)</f>
        <v>0</v>
      </c>
      <c r="E20" s="39" t="s">
        <v>75</v>
      </c>
    </row>
    <row r="21" spans="1:5" ht="20.25" customHeight="1" x14ac:dyDescent="0.25">
      <c r="A21" s="40" t="s">
        <v>49</v>
      </c>
      <c r="B21" s="36" t="s">
        <v>76</v>
      </c>
      <c r="C21" s="37" t="s">
        <v>30</v>
      </c>
      <c r="D21" s="41">
        <v>0</v>
      </c>
      <c r="E21" s="39" t="s">
        <v>77</v>
      </c>
    </row>
    <row r="22" spans="1:5" x14ac:dyDescent="0.25">
      <c r="A22" s="40" t="s">
        <v>52</v>
      </c>
      <c r="B22" s="36" t="s">
        <v>78</v>
      </c>
      <c r="C22" s="37" t="s">
        <v>30</v>
      </c>
      <c r="D22" s="41">
        <v>0</v>
      </c>
      <c r="E22" s="39" t="s">
        <v>79</v>
      </c>
    </row>
    <row r="23" spans="1:5" x14ac:dyDescent="0.25">
      <c r="A23" s="40" t="s">
        <v>55</v>
      </c>
      <c r="B23" s="36" t="s">
        <v>80</v>
      </c>
      <c r="C23" s="37" t="s">
        <v>30</v>
      </c>
      <c r="D23" s="41">
        <v>0</v>
      </c>
      <c r="E23" s="39" t="s">
        <v>81</v>
      </c>
    </row>
    <row r="24" spans="1:5" x14ac:dyDescent="0.25">
      <c r="A24" s="40" t="s">
        <v>58</v>
      </c>
      <c r="B24" s="36" t="s">
        <v>82</v>
      </c>
      <c r="C24" s="37" t="s">
        <v>30</v>
      </c>
      <c r="D24" s="41">
        <v>0</v>
      </c>
      <c r="E24" s="39" t="s">
        <v>83</v>
      </c>
    </row>
    <row r="25" spans="1:5" ht="50.65" customHeight="1" x14ac:dyDescent="0.25">
      <c r="A25" s="45" t="s">
        <v>84</v>
      </c>
      <c r="B25" s="46" t="s">
        <v>85</v>
      </c>
      <c r="C25" s="37" t="s">
        <v>86</v>
      </c>
      <c r="D25" s="41">
        <v>0</v>
      </c>
      <c r="E25" s="39" t="s">
        <v>87</v>
      </c>
    </row>
    <row r="26" spans="1:5" ht="20.25" customHeight="1" x14ac:dyDescent="0.25">
      <c r="A26" s="45" t="s">
        <v>88</v>
      </c>
      <c r="B26" s="46" t="s">
        <v>89</v>
      </c>
      <c r="C26" s="37" t="s">
        <v>90</v>
      </c>
      <c r="D26" s="41">
        <v>435.5</v>
      </c>
      <c r="E26" s="39" t="s">
        <v>91</v>
      </c>
    </row>
    <row r="27" spans="1:5" ht="20.25" customHeight="1" x14ac:dyDescent="0.25">
      <c r="A27" s="45" t="s">
        <v>92</v>
      </c>
      <c r="B27" s="46" t="s">
        <v>93</v>
      </c>
      <c r="C27" s="37" t="s">
        <v>90</v>
      </c>
      <c r="D27" s="41">
        <v>18.7</v>
      </c>
      <c r="E27" s="39" t="s">
        <v>94</v>
      </c>
    </row>
    <row r="28" spans="1:5" ht="22.5" x14ac:dyDescent="0.25">
      <c r="A28" s="45" t="s">
        <v>95</v>
      </c>
      <c r="B28" s="46"/>
      <c r="C28" s="37" t="s">
        <v>90</v>
      </c>
      <c r="D28" s="47">
        <f>D29+D34</f>
        <v>143</v>
      </c>
      <c r="E28" s="39" t="s">
        <v>96</v>
      </c>
    </row>
    <row r="29" spans="1:5" ht="20.25" customHeight="1" x14ac:dyDescent="0.25">
      <c r="A29" s="40" t="s">
        <v>97</v>
      </c>
      <c r="B29" s="46"/>
      <c r="C29" s="37" t="s">
        <v>90</v>
      </c>
      <c r="D29" s="38">
        <f>SUM(D30:D33)</f>
        <v>141</v>
      </c>
      <c r="E29" s="39" t="s">
        <v>98</v>
      </c>
    </row>
    <row r="30" spans="1:5" ht="20.25" customHeight="1" x14ac:dyDescent="0.25">
      <c r="A30" s="42" t="s">
        <v>99</v>
      </c>
      <c r="B30" s="46" t="s">
        <v>100</v>
      </c>
      <c r="C30" s="37" t="s">
        <v>90</v>
      </c>
      <c r="D30" s="41">
        <v>1</v>
      </c>
      <c r="E30" s="39" t="s">
        <v>101</v>
      </c>
    </row>
    <row r="31" spans="1:5" x14ac:dyDescent="0.25">
      <c r="A31" s="42" t="s">
        <v>102</v>
      </c>
      <c r="B31" s="46" t="s">
        <v>103</v>
      </c>
      <c r="C31" s="37" t="s">
        <v>90</v>
      </c>
      <c r="D31" s="41">
        <v>9</v>
      </c>
      <c r="E31" s="39" t="s">
        <v>104</v>
      </c>
    </row>
    <row r="32" spans="1:5" x14ac:dyDescent="0.25">
      <c r="A32" s="42" t="s">
        <v>105</v>
      </c>
      <c r="B32" s="46" t="s">
        <v>106</v>
      </c>
      <c r="C32" s="37" t="s">
        <v>90</v>
      </c>
      <c r="D32" s="41">
        <v>30</v>
      </c>
      <c r="E32" s="39" t="s">
        <v>107</v>
      </c>
    </row>
    <row r="33" spans="1:5" x14ac:dyDescent="0.25">
      <c r="A33" s="42" t="s">
        <v>108</v>
      </c>
      <c r="B33" s="46" t="s">
        <v>109</v>
      </c>
      <c r="C33" s="37" t="s">
        <v>90</v>
      </c>
      <c r="D33" s="41">
        <v>101</v>
      </c>
      <c r="E33" s="39" t="s">
        <v>110</v>
      </c>
    </row>
    <row r="34" spans="1:5" x14ac:dyDescent="0.25">
      <c r="A34" s="40" t="s">
        <v>111</v>
      </c>
      <c r="B34" s="46"/>
      <c r="C34" s="37" t="s">
        <v>90</v>
      </c>
      <c r="D34" s="38">
        <f>SUM(D35:D38)</f>
        <v>2</v>
      </c>
      <c r="E34" s="39" t="s">
        <v>112</v>
      </c>
    </row>
    <row r="35" spans="1:5" ht="20.25" customHeight="1" x14ac:dyDescent="0.25">
      <c r="A35" s="42" t="s">
        <v>113</v>
      </c>
      <c r="B35" s="46" t="s">
        <v>114</v>
      </c>
      <c r="C35" s="37" t="s">
        <v>90</v>
      </c>
      <c r="D35" s="41">
        <v>0</v>
      </c>
      <c r="E35" s="39" t="s">
        <v>115</v>
      </c>
    </row>
    <row r="36" spans="1:5" x14ac:dyDescent="0.25">
      <c r="A36" s="42" t="s">
        <v>116</v>
      </c>
      <c r="B36" s="46" t="s">
        <v>117</v>
      </c>
      <c r="C36" s="37" t="s">
        <v>90</v>
      </c>
      <c r="D36" s="41">
        <v>0</v>
      </c>
      <c r="E36" s="39" t="s">
        <v>118</v>
      </c>
    </row>
    <row r="37" spans="1:5" x14ac:dyDescent="0.25">
      <c r="A37" s="42" t="s">
        <v>119</v>
      </c>
      <c r="B37" s="46" t="s">
        <v>120</v>
      </c>
      <c r="C37" s="37" t="s">
        <v>90</v>
      </c>
      <c r="D37" s="41">
        <v>0</v>
      </c>
      <c r="E37" s="39" t="s">
        <v>121</v>
      </c>
    </row>
    <row r="38" spans="1:5" x14ac:dyDescent="0.25">
      <c r="A38" s="42" t="s">
        <v>122</v>
      </c>
      <c r="B38" s="46" t="s">
        <v>123</v>
      </c>
      <c r="C38" s="37" t="s">
        <v>90</v>
      </c>
      <c r="D38" s="41">
        <v>2</v>
      </c>
      <c r="E38" s="39" t="s">
        <v>124</v>
      </c>
    </row>
    <row r="39" spans="1:5" ht="20.25" customHeight="1" x14ac:dyDescent="0.25">
      <c r="A39" s="45" t="s">
        <v>125</v>
      </c>
      <c r="B39" s="46"/>
      <c r="C39" s="37" t="s">
        <v>90</v>
      </c>
      <c r="D39" s="38">
        <f>SUM(D40:D41)</f>
        <v>518</v>
      </c>
      <c r="E39" s="39" t="s">
        <v>126</v>
      </c>
    </row>
    <row r="40" spans="1:5" ht="20.25" customHeight="1" x14ac:dyDescent="0.25">
      <c r="A40" s="40" t="s">
        <v>127</v>
      </c>
      <c r="B40" s="46" t="s">
        <v>128</v>
      </c>
      <c r="C40" s="37" t="s">
        <v>90</v>
      </c>
      <c r="D40" s="41">
        <v>500</v>
      </c>
      <c r="E40" s="39" t="s">
        <v>129</v>
      </c>
    </row>
    <row r="41" spans="1:5" x14ac:dyDescent="0.25">
      <c r="A41" s="40" t="s">
        <v>130</v>
      </c>
      <c r="B41" s="46" t="s">
        <v>131</v>
      </c>
      <c r="C41" s="37" t="s">
        <v>90</v>
      </c>
      <c r="D41" s="41">
        <v>18</v>
      </c>
      <c r="E41" s="39" t="s">
        <v>132</v>
      </c>
    </row>
    <row r="42" spans="1:5" ht="50.65" customHeight="1" x14ac:dyDescent="0.25">
      <c r="A42" s="45" t="s">
        <v>133</v>
      </c>
      <c r="B42" s="48" t="s">
        <v>39</v>
      </c>
      <c r="C42" s="37" t="s">
        <v>90</v>
      </c>
      <c r="D42" s="41">
        <v>0</v>
      </c>
      <c r="E42" s="39" t="s">
        <v>134</v>
      </c>
    </row>
    <row r="43" spans="1:5" ht="30.4" customHeight="1" x14ac:dyDescent="0.25">
      <c r="A43" s="45" t="s">
        <v>135</v>
      </c>
      <c r="B43" s="46"/>
      <c r="C43" s="37" t="s">
        <v>90</v>
      </c>
      <c r="D43" s="38">
        <f>SUM(D44:D45)</f>
        <v>0</v>
      </c>
      <c r="E43" s="39" t="s">
        <v>136</v>
      </c>
    </row>
    <row r="44" spans="1:5" ht="20.25" customHeight="1" x14ac:dyDescent="0.25">
      <c r="A44" s="40" t="s">
        <v>137</v>
      </c>
      <c r="B44" s="46" t="s">
        <v>138</v>
      </c>
      <c r="C44" s="37" t="s">
        <v>90</v>
      </c>
      <c r="D44" s="41">
        <v>0</v>
      </c>
      <c r="E44" s="39" t="s">
        <v>139</v>
      </c>
    </row>
    <row r="45" spans="1:5" ht="14.65" customHeight="1" x14ac:dyDescent="0.25">
      <c r="A45" s="49" t="s">
        <v>140</v>
      </c>
      <c r="B45" s="50" t="s">
        <v>141</v>
      </c>
      <c r="C45" s="37" t="s">
        <v>90</v>
      </c>
      <c r="D45" s="41">
        <v>0</v>
      </c>
      <c r="E45" s="39" t="s">
        <v>142</v>
      </c>
    </row>
    <row r="46" spans="1:5" ht="62.25" customHeight="1" x14ac:dyDescent="0.25">
      <c r="A46" s="51" t="s">
        <v>143</v>
      </c>
      <c r="B46" s="46"/>
      <c r="C46" s="37" t="s">
        <v>90</v>
      </c>
      <c r="D46" s="38">
        <f>SUM(D47:D49)</f>
        <v>1192</v>
      </c>
      <c r="E46" s="39" t="s">
        <v>144</v>
      </c>
    </row>
    <row r="47" spans="1:5" ht="60" customHeight="1" x14ac:dyDescent="0.25">
      <c r="A47" s="52" t="s">
        <v>145</v>
      </c>
      <c r="B47" s="53" t="s">
        <v>39</v>
      </c>
      <c r="C47" s="37" t="s">
        <v>90</v>
      </c>
      <c r="D47" s="41">
        <v>57</v>
      </c>
      <c r="E47" s="39" t="s">
        <v>146</v>
      </c>
    </row>
    <row r="48" spans="1:5" ht="24.75" customHeight="1" x14ac:dyDescent="0.25">
      <c r="A48" s="52" t="s">
        <v>147</v>
      </c>
      <c r="B48" s="53" t="s">
        <v>39</v>
      </c>
      <c r="C48" s="37" t="s">
        <v>90</v>
      </c>
      <c r="D48" s="41">
        <v>1135</v>
      </c>
      <c r="E48" s="39" t="s">
        <v>148</v>
      </c>
    </row>
    <row r="49" spans="1:5" ht="48.75" customHeight="1" x14ac:dyDescent="0.25">
      <c r="A49" s="52" t="s">
        <v>149</v>
      </c>
      <c r="B49" s="53" t="s">
        <v>39</v>
      </c>
      <c r="C49" s="37" t="s">
        <v>90</v>
      </c>
      <c r="D49" s="41">
        <v>0</v>
      </c>
      <c r="E49" s="39" t="s">
        <v>150</v>
      </c>
    </row>
    <row r="50" spans="1:5" ht="20.25" customHeight="1" x14ac:dyDescent="0.25">
      <c r="A50" s="45" t="s">
        <v>151</v>
      </c>
      <c r="B50" s="46" t="s">
        <v>152</v>
      </c>
      <c r="C50" s="37" t="s">
        <v>90</v>
      </c>
      <c r="D50" s="41">
        <v>1737</v>
      </c>
      <c r="E50" s="39" t="s">
        <v>153</v>
      </c>
    </row>
    <row r="51" spans="1:5" ht="20.25" customHeight="1" x14ac:dyDescent="0.25">
      <c r="A51" s="45" t="s">
        <v>154</v>
      </c>
      <c r="B51" s="46" t="s">
        <v>155</v>
      </c>
      <c r="C51" s="37" t="s">
        <v>90</v>
      </c>
      <c r="D51" s="41">
        <v>4238</v>
      </c>
      <c r="E51" s="39" t="s">
        <v>156</v>
      </c>
    </row>
    <row r="52" spans="1:5" ht="20.25" customHeight="1" x14ac:dyDescent="0.25">
      <c r="A52" s="45" t="s">
        <v>157</v>
      </c>
      <c r="B52" s="46" t="s">
        <v>158</v>
      </c>
      <c r="C52" s="37" t="s">
        <v>90</v>
      </c>
      <c r="D52" s="41">
        <v>597</v>
      </c>
      <c r="E52" s="39" t="s">
        <v>159</v>
      </c>
    </row>
    <row r="53" spans="1:5" ht="20.25" customHeight="1" x14ac:dyDescent="0.25">
      <c r="A53" s="45" t="s">
        <v>160</v>
      </c>
      <c r="B53" s="46" t="s">
        <v>161</v>
      </c>
      <c r="C53" s="30" t="s">
        <v>30</v>
      </c>
      <c r="D53" s="41">
        <v>2681032</v>
      </c>
      <c r="E53" s="39" t="s">
        <v>162</v>
      </c>
    </row>
    <row r="54" spans="1:5" ht="40.5" customHeight="1" x14ac:dyDescent="0.25">
      <c r="A54" s="45" t="s">
        <v>163</v>
      </c>
      <c r="B54" s="53" t="s">
        <v>39</v>
      </c>
      <c r="C54" s="37" t="s">
        <v>164</v>
      </c>
      <c r="D54" s="54">
        <v>62</v>
      </c>
      <c r="E54" s="39" t="s">
        <v>165</v>
      </c>
    </row>
    <row r="55" spans="1:5" ht="30.4" customHeight="1" x14ac:dyDescent="0.25">
      <c r="A55" s="45" t="s">
        <v>166</v>
      </c>
      <c r="B55" s="46"/>
      <c r="C55" s="30" t="s">
        <v>30</v>
      </c>
      <c r="D55" s="38">
        <f>SUM(D56:D59)</f>
        <v>2681032</v>
      </c>
      <c r="E55" s="39" t="s">
        <v>167</v>
      </c>
    </row>
    <row r="56" spans="1:5" ht="20.25" customHeight="1" x14ac:dyDescent="0.25">
      <c r="A56" s="40" t="s">
        <v>49</v>
      </c>
      <c r="B56" s="46" t="s">
        <v>39</v>
      </c>
      <c r="C56" s="30" t="s">
        <v>30</v>
      </c>
      <c r="D56" s="41">
        <v>1791831.9</v>
      </c>
      <c r="E56" s="39" t="s">
        <v>168</v>
      </c>
    </row>
    <row r="57" spans="1:5" x14ac:dyDescent="0.25">
      <c r="A57" s="55" t="s">
        <v>52</v>
      </c>
      <c r="B57" s="46" t="s">
        <v>39</v>
      </c>
      <c r="C57" s="30" t="s">
        <v>30</v>
      </c>
      <c r="D57" s="41">
        <v>726922.1</v>
      </c>
      <c r="E57" s="39" t="s">
        <v>169</v>
      </c>
    </row>
    <row r="58" spans="1:5" x14ac:dyDescent="0.25">
      <c r="A58" s="55" t="s">
        <v>55</v>
      </c>
      <c r="B58" s="46" t="s">
        <v>39</v>
      </c>
      <c r="C58" s="30" t="s">
        <v>30</v>
      </c>
      <c r="D58" s="41">
        <v>0</v>
      </c>
      <c r="E58" s="39" t="s">
        <v>170</v>
      </c>
    </row>
    <row r="59" spans="1:5" x14ac:dyDescent="0.25">
      <c r="A59" s="55" t="s">
        <v>58</v>
      </c>
      <c r="B59" s="46" t="s">
        <v>39</v>
      </c>
      <c r="C59" s="30" t="s">
        <v>30</v>
      </c>
      <c r="D59" s="41">
        <v>162278</v>
      </c>
      <c r="E59" s="39" t="s">
        <v>171</v>
      </c>
    </row>
    <row r="60" spans="1:5" ht="20.25" customHeight="1" x14ac:dyDescent="0.25">
      <c r="A60" s="45" t="s">
        <v>172</v>
      </c>
      <c r="B60" s="46" t="s">
        <v>173</v>
      </c>
      <c r="C60" s="30" t="s">
        <v>30</v>
      </c>
      <c r="D60" s="41">
        <v>2156</v>
      </c>
      <c r="E60" s="39" t="s">
        <v>174</v>
      </c>
    </row>
    <row r="61" spans="1:5" ht="20.25" customHeight="1" x14ac:dyDescent="0.25">
      <c r="A61" s="45" t="s">
        <v>175</v>
      </c>
      <c r="B61" s="46" t="s">
        <v>176</v>
      </c>
      <c r="C61" s="30" t="s">
        <v>90</v>
      </c>
      <c r="D61" s="54">
        <v>1378</v>
      </c>
      <c r="E61" s="39" t="s">
        <v>177</v>
      </c>
    </row>
    <row r="62" spans="1:5" ht="30.4" customHeight="1" x14ac:dyDescent="0.25">
      <c r="A62" s="45" t="s">
        <v>178</v>
      </c>
      <c r="B62" s="46" t="s">
        <v>39</v>
      </c>
      <c r="C62" s="30" t="s">
        <v>90</v>
      </c>
      <c r="D62" s="54">
        <v>0</v>
      </c>
      <c r="E62" s="39" t="s">
        <v>179</v>
      </c>
    </row>
    <row r="63" spans="1:5" ht="30.4" customHeight="1" x14ac:dyDescent="0.25">
      <c r="A63" s="45" t="s">
        <v>180</v>
      </c>
      <c r="B63" s="46" t="s">
        <v>181</v>
      </c>
      <c r="C63" s="30" t="s">
        <v>90</v>
      </c>
      <c r="D63" s="54">
        <v>0</v>
      </c>
      <c r="E63" s="56" t="s">
        <v>182</v>
      </c>
    </row>
    <row r="64" spans="1:5" ht="20.25" customHeight="1" x14ac:dyDescent="0.25">
      <c r="A64" s="45" t="s">
        <v>183</v>
      </c>
      <c r="B64" s="46" t="s">
        <v>39</v>
      </c>
      <c r="C64" s="30" t="s">
        <v>90</v>
      </c>
      <c r="D64" s="54">
        <v>0</v>
      </c>
      <c r="E64" s="56" t="s">
        <v>184</v>
      </c>
    </row>
    <row r="65" spans="1:6" ht="20.25" customHeight="1" x14ac:dyDescent="0.25">
      <c r="A65" s="45" t="s">
        <v>185</v>
      </c>
      <c r="B65" s="46" t="s">
        <v>186</v>
      </c>
      <c r="C65" s="30" t="s">
        <v>90</v>
      </c>
      <c r="D65" s="54">
        <v>0</v>
      </c>
      <c r="E65" s="56" t="s">
        <v>187</v>
      </c>
      <c r="F65" s="57"/>
    </row>
    <row r="66" spans="1:6" ht="20.25" customHeight="1" x14ac:dyDescent="0.25">
      <c r="A66" s="45" t="s">
        <v>188</v>
      </c>
      <c r="B66" s="46" t="s">
        <v>39</v>
      </c>
      <c r="C66" s="30" t="s">
        <v>90</v>
      </c>
      <c r="D66" s="54">
        <v>0</v>
      </c>
      <c r="E66" s="56" t="s">
        <v>189</v>
      </c>
    </row>
    <row r="67" spans="1:6" ht="30.4" customHeight="1" x14ac:dyDescent="0.25">
      <c r="A67" s="45" t="s">
        <v>190</v>
      </c>
      <c r="B67" s="46" t="s">
        <v>191</v>
      </c>
      <c r="C67" s="30" t="s">
        <v>90</v>
      </c>
      <c r="D67" s="54">
        <v>0</v>
      </c>
      <c r="E67" s="56" t="s">
        <v>192</v>
      </c>
      <c r="F67" s="57"/>
    </row>
    <row r="68" spans="1:6" ht="20.25" customHeight="1" x14ac:dyDescent="0.25">
      <c r="A68" s="45" t="s">
        <v>193</v>
      </c>
      <c r="B68" s="46" t="s">
        <v>194</v>
      </c>
      <c r="C68" s="30" t="s">
        <v>90</v>
      </c>
      <c r="D68" s="54">
        <v>490</v>
      </c>
      <c r="E68" s="39" t="s">
        <v>195</v>
      </c>
    </row>
    <row r="69" spans="1:6" x14ac:dyDescent="0.25">
      <c r="A69" s="45" t="s">
        <v>196</v>
      </c>
      <c r="B69" s="46" t="s">
        <v>197</v>
      </c>
      <c r="C69" s="30" t="s">
        <v>90</v>
      </c>
      <c r="D69" s="54">
        <v>0</v>
      </c>
      <c r="E69" s="39" t="s">
        <v>198</v>
      </c>
    </row>
    <row r="70" spans="1:6" ht="22.5" x14ac:dyDescent="0.25">
      <c r="A70" s="45" t="s">
        <v>199</v>
      </c>
      <c r="B70" s="46" t="s">
        <v>200</v>
      </c>
      <c r="C70" s="30" t="s">
        <v>90</v>
      </c>
      <c r="D70" s="54">
        <v>0</v>
      </c>
      <c r="E70" s="39" t="s">
        <v>201</v>
      </c>
    </row>
    <row r="71" spans="1:6" x14ac:dyDescent="0.25">
      <c r="A71" s="45" t="s">
        <v>202</v>
      </c>
      <c r="B71" s="46" t="s">
        <v>203</v>
      </c>
      <c r="C71" s="30" t="s">
        <v>90</v>
      </c>
      <c r="D71" s="54">
        <v>1830</v>
      </c>
      <c r="E71" s="39" t="s">
        <v>204</v>
      </c>
    </row>
    <row r="72" spans="1:6" ht="20.25" customHeight="1" x14ac:dyDescent="0.25">
      <c r="A72" s="45" t="s">
        <v>205</v>
      </c>
      <c r="B72" s="46" t="s">
        <v>206</v>
      </c>
      <c r="C72" s="30" t="s">
        <v>90</v>
      </c>
      <c r="D72" s="54">
        <v>719</v>
      </c>
      <c r="E72" s="39" t="s">
        <v>207</v>
      </c>
    </row>
    <row r="73" spans="1:6" ht="20.25" customHeight="1" x14ac:dyDescent="0.25">
      <c r="A73" s="45" t="s">
        <v>208</v>
      </c>
      <c r="B73" s="46" t="s">
        <v>209</v>
      </c>
      <c r="C73" s="30" t="s">
        <v>90</v>
      </c>
      <c r="D73" s="54">
        <v>129</v>
      </c>
      <c r="E73" s="39" t="s">
        <v>210</v>
      </c>
    </row>
    <row r="74" spans="1:6" x14ac:dyDescent="0.25">
      <c r="A74" s="45" t="s">
        <v>211</v>
      </c>
      <c r="B74" s="46" t="s">
        <v>212</v>
      </c>
      <c r="C74" s="58" t="s">
        <v>164</v>
      </c>
      <c r="D74" s="54">
        <v>1</v>
      </c>
      <c r="E74" s="39" t="s">
        <v>213</v>
      </c>
    </row>
    <row r="75" spans="1:6" x14ac:dyDescent="0.25">
      <c r="A75" s="320" t="s">
        <v>214</v>
      </c>
      <c r="B75" s="298"/>
      <c r="C75" s="298"/>
      <c r="D75" s="298"/>
      <c r="E75" s="299"/>
    </row>
    <row r="76" spans="1:6" x14ac:dyDescent="0.25">
      <c r="A76" s="51" t="s">
        <v>215</v>
      </c>
      <c r="B76" s="59" t="s">
        <v>216</v>
      </c>
      <c r="C76" s="60" t="s">
        <v>30</v>
      </c>
      <c r="D76" s="41"/>
      <c r="E76" s="43" t="s">
        <v>217</v>
      </c>
    </row>
    <row r="77" spans="1:6" ht="22.5" x14ac:dyDescent="0.25">
      <c r="A77" s="61" t="s">
        <v>218</v>
      </c>
      <c r="B77" s="59" t="s">
        <v>219</v>
      </c>
      <c r="C77" s="37" t="s">
        <v>30</v>
      </c>
      <c r="D77" s="41"/>
      <c r="E77" s="43" t="s">
        <v>220</v>
      </c>
    </row>
    <row r="78" spans="1:6" x14ac:dyDescent="0.25">
      <c r="A78" s="51" t="s">
        <v>221</v>
      </c>
      <c r="B78" s="59" t="s">
        <v>222</v>
      </c>
      <c r="C78" s="37" t="s">
        <v>30</v>
      </c>
      <c r="D78" s="41"/>
      <c r="E78" s="43" t="s">
        <v>223</v>
      </c>
    </row>
    <row r="79" spans="1:6" x14ac:dyDescent="0.25">
      <c r="A79" s="51" t="s">
        <v>224</v>
      </c>
      <c r="B79" s="62" t="s">
        <v>225</v>
      </c>
      <c r="C79" s="37" t="s">
        <v>30</v>
      </c>
      <c r="D79" s="41"/>
      <c r="E79" s="43" t="s">
        <v>226</v>
      </c>
    </row>
    <row r="80" spans="1:6" ht="20.25" customHeight="1" x14ac:dyDescent="0.25">
      <c r="A80" s="63" t="s">
        <v>227</v>
      </c>
      <c r="B80" s="36" t="s">
        <v>228</v>
      </c>
      <c r="C80" s="37" t="s">
        <v>30</v>
      </c>
      <c r="D80" s="41"/>
      <c r="E80" s="44" t="s">
        <v>229</v>
      </c>
    </row>
    <row r="81" spans="1:5" ht="30.4" customHeight="1" x14ac:dyDescent="0.25">
      <c r="A81" s="45" t="s">
        <v>230</v>
      </c>
      <c r="B81" s="36" t="s">
        <v>231</v>
      </c>
      <c r="C81" s="37" t="s">
        <v>30</v>
      </c>
      <c r="D81" s="41"/>
      <c r="E81" s="39" t="s">
        <v>232</v>
      </c>
    </row>
    <row r="82" spans="1:5" ht="20.25" customHeight="1" x14ac:dyDescent="0.25">
      <c r="A82" s="45" t="s">
        <v>233</v>
      </c>
      <c r="B82" s="46" t="s">
        <v>234</v>
      </c>
      <c r="C82" s="30" t="s">
        <v>90</v>
      </c>
      <c r="D82" s="54"/>
      <c r="E82" s="39" t="s">
        <v>235</v>
      </c>
    </row>
    <row r="83" spans="1:5" ht="20.25" customHeight="1" x14ac:dyDescent="0.25">
      <c r="A83" s="45" t="s">
        <v>236</v>
      </c>
      <c r="B83" s="46" t="s">
        <v>237</v>
      </c>
      <c r="C83" s="30" t="s">
        <v>90</v>
      </c>
      <c r="D83" s="54"/>
      <c r="E83" s="39" t="s">
        <v>238</v>
      </c>
    </row>
    <row r="84" spans="1:5" ht="20.25" customHeight="1" x14ac:dyDescent="0.25">
      <c r="A84" s="45" t="s">
        <v>239</v>
      </c>
      <c r="B84" s="46" t="s">
        <v>240</v>
      </c>
      <c r="C84" s="30" t="s">
        <v>90</v>
      </c>
      <c r="D84" s="54"/>
      <c r="E84" s="39" t="s">
        <v>241</v>
      </c>
    </row>
    <row r="85" spans="1:5" ht="22.5" x14ac:dyDescent="0.25">
      <c r="A85" s="45" t="s">
        <v>242</v>
      </c>
      <c r="B85" s="46" t="s">
        <v>243</v>
      </c>
      <c r="C85" s="30" t="s">
        <v>90</v>
      </c>
      <c r="D85" s="54"/>
      <c r="E85" s="39" t="s">
        <v>244</v>
      </c>
    </row>
    <row r="86" spans="1:5" ht="20.25" customHeight="1" x14ac:dyDescent="0.25">
      <c r="A86" s="45" t="s">
        <v>245</v>
      </c>
      <c r="B86" s="46" t="s">
        <v>246</v>
      </c>
      <c r="C86" s="30" t="s">
        <v>90</v>
      </c>
      <c r="D86" s="54"/>
      <c r="E86" s="39" t="s">
        <v>247</v>
      </c>
    </row>
    <row r="87" spans="1:5" ht="121.5" customHeight="1" x14ac:dyDescent="0.25">
      <c r="A87" s="45" t="s">
        <v>248</v>
      </c>
      <c r="B87" s="46" t="s">
        <v>249</v>
      </c>
      <c r="C87" s="30" t="s">
        <v>164</v>
      </c>
      <c r="D87" s="41"/>
      <c r="E87" s="39" t="s">
        <v>250</v>
      </c>
    </row>
    <row r="88" spans="1:5" ht="202.5" customHeight="1" x14ac:dyDescent="0.25">
      <c r="A88" s="45" t="s">
        <v>251</v>
      </c>
      <c r="B88" s="46" t="s">
        <v>252</v>
      </c>
      <c r="C88" s="30" t="s">
        <v>164</v>
      </c>
      <c r="D88" s="41"/>
      <c r="E88" s="44" t="s">
        <v>253</v>
      </c>
    </row>
    <row r="89" spans="1:5" ht="40.5" customHeight="1" x14ac:dyDescent="0.25">
      <c r="A89" s="45" t="s">
        <v>254</v>
      </c>
      <c r="B89" s="46" t="s">
        <v>249</v>
      </c>
      <c r="C89" s="58" t="s">
        <v>164</v>
      </c>
      <c r="D89" s="41"/>
      <c r="E89" s="44" t="s">
        <v>255</v>
      </c>
    </row>
    <row r="90" spans="1:5" x14ac:dyDescent="0.25">
      <c r="A90" s="320" t="s">
        <v>256</v>
      </c>
      <c r="B90" s="298"/>
      <c r="C90" s="298"/>
      <c r="D90" s="298"/>
      <c r="E90" s="299"/>
    </row>
    <row r="91" spans="1:5" ht="20.25" customHeight="1" x14ac:dyDescent="0.25">
      <c r="A91" s="45" t="s">
        <v>257</v>
      </c>
      <c r="B91" s="46" t="s">
        <v>258</v>
      </c>
      <c r="C91" s="64" t="s">
        <v>30</v>
      </c>
      <c r="D91" s="41"/>
      <c r="E91" s="39" t="s">
        <v>259</v>
      </c>
    </row>
    <row r="92" spans="1:5" ht="20.25" customHeight="1" x14ac:dyDescent="0.25">
      <c r="A92" s="45" t="s">
        <v>260</v>
      </c>
      <c r="B92" s="46" t="s">
        <v>261</v>
      </c>
      <c r="C92" s="30" t="s">
        <v>30</v>
      </c>
      <c r="D92" s="41"/>
      <c r="E92" s="39" t="s">
        <v>262</v>
      </c>
    </row>
    <row r="93" spans="1:5" ht="20.25" customHeight="1" x14ac:dyDescent="0.25">
      <c r="A93" s="65" t="s">
        <v>263</v>
      </c>
      <c r="B93" s="53" t="s">
        <v>264</v>
      </c>
      <c r="C93" s="30" t="s">
        <v>30</v>
      </c>
      <c r="D93" s="41"/>
      <c r="E93" s="66" t="s">
        <v>265</v>
      </c>
    </row>
    <row r="94" spans="1:5" ht="20.25" customHeight="1" x14ac:dyDescent="0.25">
      <c r="A94" s="45" t="s">
        <v>266</v>
      </c>
      <c r="B94" s="46" t="s">
        <v>267</v>
      </c>
      <c r="C94" s="30" t="s">
        <v>30</v>
      </c>
      <c r="D94" s="41"/>
      <c r="E94" s="39" t="s">
        <v>268</v>
      </c>
    </row>
    <row r="95" spans="1:5" ht="20.25" customHeight="1" x14ac:dyDescent="0.25">
      <c r="A95" s="45" t="s">
        <v>269</v>
      </c>
      <c r="B95" s="46" t="s">
        <v>270</v>
      </c>
      <c r="C95" s="30" t="s">
        <v>30</v>
      </c>
      <c r="D95" s="41"/>
      <c r="E95" s="39" t="s">
        <v>271</v>
      </c>
    </row>
    <row r="96" spans="1:5" ht="20.25" customHeight="1" x14ac:dyDescent="0.25">
      <c r="A96" s="45" t="s">
        <v>272</v>
      </c>
      <c r="B96" s="46" t="s">
        <v>273</v>
      </c>
      <c r="C96" s="30" t="s">
        <v>30</v>
      </c>
      <c r="D96" s="41"/>
      <c r="E96" s="39" t="s">
        <v>274</v>
      </c>
    </row>
    <row r="97" spans="1:5" ht="20.25" customHeight="1" x14ac:dyDescent="0.25">
      <c r="A97" s="65" t="s">
        <v>275</v>
      </c>
      <c r="B97" s="53" t="s">
        <v>264</v>
      </c>
      <c r="C97" s="30" t="s">
        <v>30</v>
      </c>
      <c r="D97" s="41"/>
      <c r="E97" s="66" t="s">
        <v>276</v>
      </c>
    </row>
    <row r="98" spans="1:5" ht="20.25" customHeight="1" x14ac:dyDescent="0.25">
      <c r="A98" s="63" t="s">
        <v>227</v>
      </c>
      <c r="B98" s="36" t="s">
        <v>228</v>
      </c>
      <c r="C98" s="37" t="s">
        <v>30</v>
      </c>
      <c r="D98" s="41"/>
      <c r="E98" s="44" t="s">
        <v>229</v>
      </c>
    </row>
    <row r="99" spans="1:5" ht="30.4" customHeight="1" x14ac:dyDescent="0.25">
      <c r="A99" s="45" t="s">
        <v>230</v>
      </c>
      <c r="B99" s="36" t="s">
        <v>231</v>
      </c>
      <c r="C99" s="37" t="s">
        <v>30</v>
      </c>
      <c r="D99" s="41"/>
      <c r="E99" s="39" t="s">
        <v>232</v>
      </c>
    </row>
    <row r="100" spans="1:5" ht="20.25" customHeight="1" x14ac:dyDescent="0.25">
      <c r="A100" s="45" t="s">
        <v>277</v>
      </c>
      <c r="B100" s="46" t="s">
        <v>278</v>
      </c>
      <c r="C100" s="30" t="s">
        <v>90</v>
      </c>
      <c r="D100" s="54"/>
      <c r="E100" s="39" t="s">
        <v>279</v>
      </c>
    </row>
    <row r="101" spans="1:5" ht="20.25" customHeight="1" x14ac:dyDescent="0.25">
      <c r="A101" s="45" t="s">
        <v>280</v>
      </c>
      <c r="B101" s="46" t="s">
        <v>281</v>
      </c>
      <c r="C101" s="30" t="s">
        <v>90</v>
      </c>
      <c r="D101" s="54"/>
      <c r="E101" s="67" t="s">
        <v>282</v>
      </c>
    </row>
    <row r="102" spans="1:5" ht="20.25" customHeight="1" x14ac:dyDescent="0.25">
      <c r="A102" s="45" t="s">
        <v>239</v>
      </c>
      <c r="B102" s="46" t="s">
        <v>240</v>
      </c>
      <c r="C102" s="30" t="s">
        <v>90</v>
      </c>
      <c r="D102" s="41"/>
      <c r="E102" s="39" t="s">
        <v>241</v>
      </c>
    </row>
    <row r="103" spans="1:5" ht="22.5" x14ac:dyDescent="0.25">
      <c r="A103" s="45" t="s">
        <v>242</v>
      </c>
      <c r="B103" s="46" t="s">
        <v>243</v>
      </c>
      <c r="C103" s="30" t="s">
        <v>90</v>
      </c>
      <c r="D103" s="41"/>
      <c r="E103" s="39" t="s">
        <v>244</v>
      </c>
    </row>
    <row r="104" spans="1:5" ht="20.25" customHeight="1" x14ac:dyDescent="0.25">
      <c r="A104" s="45" t="s">
        <v>245</v>
      </c>
      <c r="B104" s="46" t="s">
        <v>246</v>
      </c>
      <c r="C104" s="30" t="s">
        <v>90</v>
      </c>
      <c r="D104" s="41"/>
      <c r="E104" s="39" t="s">
        <v>247</v>
      </c>
    </row>
    <row r="105" spans="1:5" ht="91.15" customHeight="1" x14ac:dyDescent="0.25">
      <c r="A105" s="45" t="s">
        <v>283</v>
      </c>
      <c r="B105" s="46" t="s">
        <v>249</v>
      </c>
      <c r="C105" s="30" t="s">
        <v>164</v>
      </c>
      <c r="D105" s="41"/>
      <c r="E105" s="39" t="s">
        <v>284</v>
      </c>
    </row>
    <row r="106" spans="1:5" ht="162" customHeight="1" x14ac:dyDescent="0.25">
      <c r="A106" s="45" t="s">
        <v>285</v>
      </c>
      <c r="B106" s="46" t="s">
        <v>252</v>
      </c>
      <c r="C106" s="30" t="s">
        <v>164</v>
      </c>
      <c r="D106" s="41"/>
      <c r="E106" s="39" t="s">
        <v>286</v>
      </c>
    </row>
  </sheetData>
  <sheetProtection algorithmName="SHA-512" hashValue="Nn8yTpzNfcdoC9sCmDX4h8ZYGLpPMFBb14aGRsYZxpCP3s/5waIefT1u/c/yZvYC2EEL98IB5wDxIIMjQLg4rA==" saltValue="oWIl67KM1oM73RZmgwxZVA==" spinCount="100000" sheet="1" objects="1" scenarios="1" formatColumns="0" formatRows="0"/>
  <autoFilter ref="C1:E106"/>
  <mergeCells count="3">
    <mergeCell ref="A2:E2"/>
    <mergeCell ref="A75:E75"/>
    <mergeCell ref="A90:E90"/>
  </mergeCells>
  <conditionalFormatting sqref="E84:E86">
    <cfRule type="duplicateValues" dxfId="344" priority="674"/>
  </conditionalFormatting>
  <conditionalFormatting sqref="A81:A82 A84">
    <cfRule type="duplicateValues" dxfId="343" priority="670"/>
  </conditionalFormatting>
  <conditionalFormatting sqref="A87:A89">
    <cfRule type="duplicateValues" dxfId="342" priority="669"/>
  </conditionalFormatting>
  <conditionalFormatting sqref="A78:A79">
    <cfRule type="duplicateValues" dxfId="341" priority="664"/>
  </conditionalFormatting>
  <conditionalFormatting sqref="A76:A77">
    <cfRule type="duplicateValues" dxfId="340" priority="662"/>
  </conditionalFormatting>
  <conditionalFormatting sqref="A106">
    <cfRule type="duplicateValues" dxfId="339" priority="659"/>
  </conditionalFormatting>
  <conditionalFormatting sqref="A100:A101">
    <cfRule type="duplicateValues" dxfId="338" priority="645"/>
  </conditionalFormatting>
  <conditionalFormatting sqref="A53:A55">
    <cfRule type="duplicateValues" dxfId="337" priority="622"/>
  </conditionalFormatting>
  <conditionalFormatting sqref="A50:A52">
    <cfRule type="duplicateValues" dxfId="336" priority="302"/>
  </conditionalFormatting>
  <conditionalFormatting sqref="A25:A27">
    <cfRule type="duplicateValues" dxfId="335" priority="300"/>
  </conditionalFormatting>
  <conditionalFormatting sqref="A9 A11:A13">
    <cfRule type="duplicateValues" dxfId="334" priority="286"/>
  </conditionalFormatting>
  <conditionalFormatting sqref="A4:A8">
    <cfRule type="duplicateValues" dxfId="333" priority="285"/>
  </conditionalFormatting>
  <conditionalFormatting sqref="A15">
    <cfRule type="duplicateValues" dxfId="332" priority="284"/>
  </conditionalFormatting>
  <conditionalFormatting sqref="A10">
    <cfRule type="duplicateValues" dxfId="331" priority="283"/>
  </conditionalFormatting>
  <conditionalFormatting sqref="A20 A22:A24">
    <cfRule type="duplicateValues" dxfId="330" priority="282"/>
  </conditionalFormatting>
  <conditionalFormatting sqref="A16:A19">
    <cfRule type="duplicateValues" dxfId="329" priority="281"/>
  </conditionalFormatting>
  <conditionalFormatting sqref="A21">
    <cfRule type="duplicateValues" dxfId="328" priority="280"/>
  </conditionalFormatting>
  <conditionalFormatting sqref="A14">
    <cfRule type="duplicateValues" dxfId="327" priority="278"/>
  </conditionalFormatting>
  <conditionalFormatting sqref="A28">
    <cfRule type="duplicateValues" dxfId="326" priority="277"/>
  </conditionalFormatting>
  <conditionalFormatting sqref="A29">
    <cfRule type="duplicateValues" dxfId="325" priority="275"/>
  </conditionalFormatting>
  <conditionalFormatting sqref="A30:A38">
    <cfRule type="duplicateValues" dxfId="324" priority="272"/>
  </conditionalFormatting>
  <conditionalFormatting sqref="A39:A41">
    <cfRule type="duplicateValues" dxfId="323" priority="270"/>
  </conditionalFormatting>
  <conditionalFormatting sqref="A46">
    <cfRule type="duplicateValues" dxfId="322" priority="269"/>
  </conditionalFormatting>
  <conditionalFormatting sqref="A47">
    <cfRule type="duplicateValues" dxfId="321" priority="268"/>
  </conditionalFormatting>
  <conditionalFormatting sqref="A48">
    <cfRule type="duplicateValues" dxfId="320" priority="267"/>
  </conditionalFormatting>
  <conditionalFormatting sqref="A49">
    <cfRule type="duplicateValues" dxfId="319" priority="266"/>
  </conditionalFormatting>
  <conditionalFormatting sqref="A56">
    <cfRule type="duplicateValues" dxfId="318" priority="264"/>
  </conditionalFormatting>
  <conditionalFormatting sqref="A60:A67">
    <cfRule type="duplicateValues" dxfId="317" priority="256"/>
  </conditionalFormatting>
  <conditionalFormatting sqref="A68:A70">
    <cfRule type="duplicateValues" dxfId="316" priority="253"/>
  </conditionalFormatting>
  <conditionalFormatting sqref="A71:A72 A74">
    <cfRule type="duplicateValues" dxfId="315" priority="245"/>
  </conditionalFormatting>
  <conditionalFormatting sqref="A73">
    <cfRule type="duplicateValues" dxfId="314" priority="243"/>
  </conditionalFormatting>
  <conditionalFormatting sqref="A85">
    <cfRule type="duplicateValues" dxfId="313" priority="236"/>
  </conditionalFormatting>
  <conditionalFormatting sqref="A86">
    <cfRule type="duplicateValues" dxfId="312" priority="226"/>
  </conditionalFormatting>
  <conditionalFormatting sqref="A96">
    <cfRule type="duplicateValues" dxfId="311" priority="207"/>
  </conditionalFormatting>
  <conditionalFormatting sqref="A105">
    <cfRule type="duplicateValues" dxfId="310" priority="204"/>
  </conditionalFormatting>
  <conditionalFormatting sqref="A92">
    <cfRule type="duplicateValues" dxfId="309" priority="197"/>
  </conditionalFormatting>
  <conditionalFormatting sqref="A94">
    <cfRule type="duplicateValues" dxfId="308" priority="195"/>
  </conditionalFormatting>
  <conditionalFormatting sqref="A93">
    <cfRule type="duplicateValues" dxfId="307" priority="194"/>
  </conditionalFormatting>
  <conditionalFormatting sqref="A97">
    <cfRule type="duplicateValues" dxfId="306" priority="189"/>
  </conditionalFormatting>
  <conditionalFormatting sqref="E3:E4">
    <cfRule type="duplicateValues" dxfId="305" priority="111"/>
  </conditionalFormatting>
  <conditionalFormatting sqref="E7">
    <cfRule type="duplicateValues" dxfId="304" priority="110"/>
  </conditionalFormatting>
  <conditionalFormatting sqref="E8">
    <cfRule type="duplicateValues" dxfId="303" priority="109"/>
  </conditionalFormatting>
  <conditionalFormatting sqref="E9">
    <cfRule type="duplicateValues" dxfId="302" priority="108"/>
  </conditionalFormatting>
  <conditionalFormatting sqref="E10:E12">
    <cfRule type="duplicateValues" dxfId="301" priority="107"/>
  </conditionalFormatting>
  <conditionalFormatting sqref="E13">
    <cfRule type="duplicateValues" dxfId="300" priority="106"/>
  </conditionalFormatting>
  <conditionalFormatting sqref="E14">
    <cfRule type="duplicateValues" dxfId="299" priority="105"/>
  </conditionalFormatting>
  <conditionalFormatting sqref="E15">
    <cfRule type="duplicateValues" dxfId="298" priority="104"/>
  </conditionalFormatting>
  <conditionalFormatting sqref="E16">
    <cfRule type="duplicateValues" dxfId="297" priority="103"/>
  </conditionalFormatting>
  <conditionalFormatting sqref="E17:E19">
    <cfRule type="duplicateValues" dxfId="296" priority="102"/>
  </conditionalFormatting>
  <conditionalFormatting sqref="E20:E24">
    <cfRule type="duplicateValues" dxfId="295" priority="101"/>
  </conditionalFormatting>
  <conditionalFormatting sqref="E25">
    <cfRule type="duplicateValues" dxfId="294" priority="100"/>
  </conditionalFormatting>
  <conditionalFormatting sqref="E26:E27">
    <cfRule type="duplicateValues" dxfId="293" priority="99"/>
  </conditionalFormatting>
  <conditionalFormatting sqref="E39">
    <cfRule type="duplicateValues" dxfId="292" priority="98"/>
  </conditionalFormatting>
  <conditionalFormatting sqref="E28:E29 E34">
    <cfRule type="duplicateValues" dxfId="291" priority="97"/>
  </conditionalFormatting>
  <conditionalFormatting sqref="E30:E33">
    <cfRule type="duplicateValues" dxfId="290" priority="96"/>
  </conditionalFormatting>
  <conditionalFormatting sqref="E35:E38">
    <cfRule type="duplicateValues" dxfId="289" priority="95"/>
  </conditionalFormatting>
  <conditionalFormatting sqref="E40:E41">
    <cfRule type="duplicateValues" dxfId="288" priority="94"/>
  </conditionalFormatting>
  <conditionalFormatting sqref="E47:E49">
    <cfRule type="duplicateValues" dxfId="287" priority="92"/>
  </conditionalFormatting>
  <conditionalFormatting sqref="E50:E52">
    <cfRule type="duplicateValues" dxfId="286" priority="91"/>
  </conditionalFormatting>
  <conditionalFormatting sqref="E46">
    <cfRule type="duplicateValues" dxfId="285" priority="90"/>
  </conditionalFormatting>
  <conditionalFormatting sqref="E53:E54">
    <cfRule type="duplicateValues" dxfId="284" priority="89"/>
  </conditionalFormatting>
  <conditionalFormatting sqref="E55">
    <cfRule type="duplicateValues" dxfId="283" priority="88"/>
  </conditionalFormatting>
  <conditionalFormatting sqref="E56:E59">
    <cfRule type="duplicateValues" dxfId="282" priority="87"/>
  </conditionalFormatting>
  <conditionalFormatting sqref="E60">
    <cfRule type="duplicateValues" dxfId="281" priority="86"/>
  </conditionalFormatting>
  <conditionalFormatting sqref="E61">
    <cfRule type="duplicateValues" dxfId="280" priority="84"/>
  </conditionalFormatting>
  <conditionalFormatting sqref="E62">
    <cfRule type="duplicateValues" dxfId="279" priority="83"/>
  </conditionalFormatting>
  <conditionalFormatting sqref="E68:E70">
    <cfRule type="duplicateValues" dxfId="278" priority="82"/>
  </conditionalFormatting>
  <conditionalFormatting sqref="E71:E74">
    <cfRule type="duplicateValues" dxfId="277" priority="80"/>
  </conditionalFormatting>
  <conditionalFormatting sqref="E81">
    <cfRule type="duplicateValues" dxfId="276" priority="75"/>
  </conditionalFormatting>
  <conditionalFormatting sqref="E82">
    <cfRule type="duplicateValues" dxfId="275" priority="74"/>
  </conditionalFormatting>
  <conditionalFormatting sqref="E87">
    <cfRule type="duplicateValues" dxfId="274" priority="72"/>
  </conditionalFormatting>
  <conditionalFormatting sqref="E91:E92">
    <cfRule type="duplicateValues" dxfId="273" priority="69"/>
  </conditionalFormatting>
  <conditionalFormatting sqref="E94:E96">
    <cfRule type="duplicateValues" dxfId="272" priority="67"/>
  </conditionalFormatting>
  <conditionalFormatting sqref="E100">
    <cfRule type="duplicateValues" dxfId="271" priority="66"/>
  </conditionalFormatting>
  <conditionalFormatting sqref="E105">
    <cfRule type="duplicateValues" dxfId="270" priority="64"/>
  </conditionalFormatting>
  <conditionalFormatting sqref="E106">
    <cfRule type="duplicateValues" dxfId="269" priority="63"/>
  </conditionalFormatting>
  <conditionalFormatting sqref="B42">
    <cfRule type="duplicateValues" dxfId="268" priority="58"/>
  </conditionalFormatting>
  <conditionalFormatting sqref="A42:A43">
    <cfRule type="duplicateValues" dxfId="267" priority="57"/>
  </conditionalFormatting>
  <conditionalFormatting sqref="E42:E45">
    <cfRule type="duplicateValues" dxfId="266" priority="55"/>
  </conditionalFormatting>
  <conditionalFormatting sqref="E63:E67">
    <cfRule type="duplicateValues" dxfId="265" priority="54"/>
  </conditionalFormatting>
  <conditionalFormatting sqref="A3">
    <cfRule type="duplicateValues" dxfId="264" priority="45"/>
  </conditionalFormatting>
  <conditionalFormatting sqref="E101">
    <cfRule type="duplicateValues" dxfId="263" priority="42"/>
  </conditionalFormatting>
  <conditionalFormatting sqref="D4:D8 D10:D14 D17:D19 D21:D25 D76:D89 D28:D33">
    <cfRule type="containsBlanks" dxfId="262" priority="29">
      <formula>LEN(TRIM(D4))=0</formula>
    </cfRule>
  </conditionalFormatting>
  <conditionalFormatting sqref="D35:D38">
    <cfRule type="containsBlanks" dxfId="261" priority="28">
      <formula>LEN(TRIM(D35))=0</formula>
    </cfRule>
  </conditionalFormatting>
  <conditionalFormatting sqref="D40:D42 D44:D45">
    <cfRule type="containsBlanks" dxfId="260" priority="27">
      <formula>LEN(TRIM(D40))=0</formula>
    </cfRule>
  </conditionalFormatting>
  <conditionalFormatting sqref="D47:D54">
    <cfRule type="containsBlanks" dxfId="259" priority="26">
      <formula>LEN(TRIM(D47))=0</formula>
    </cfRule>
  </conditionalFormatting>
  <conditionalFormatting sqref="D56:D74">
    <cfRule type="containsBlanks" dxfId="258" priority="24">
      <formula>LEN(TRIM(D56))=0</formula>
    </cfRule>
  </conditionalFormatting>
  <conditionalFormatting sqref="A99">
    <cfRule type="duplicateValues" dxfId="257" priority="17"/>
  </conditionalFormatting>
  <conditionalFormatting sqref="E99">
    <cfRule type="duplicateValues" dxfId="256" priority="16"/>
  </conditionalFormatting>
  <conditionalFormatting sqref="A103">
    <cfRule type="duplicateValues" dxfId="255" priority="14"/>
  </conditionalFormatting>
  <conditionalFormatting sqref="A102">
    <cfRule type="duplicateValues" dxfId="254" priority="13"/>
  </conditionalFormatting>
  <conditionalFormatting sqref="A104">
    <cfRule type="duplicateValues" dxfId="253" priority="12"/>
  </conditionalFormatting>
  <conditionalFormatting sqref="E102:E104">
    <cfRule type="duplicateValues" dxfId="252" priority="11"/>
  </conditionalFormatting>
  <conditionalFormatting sqref="A80">
    <cfRule type="duplicateValues" dxfId="251" priority="9"/>
  </conditionalFormatting>
  <conditionalFormatting sqref="A98">
    <cfRule type="duplicateValues" dxfId="250" priority="7"/>
  </conditionalFormatting>
  <conditionalFormatting sqref="D91:D106">
    <cfRule type="containsBlanks" dxfId="249" priority="6">
      <formula>LEN(TRIM(D91))=0</formula>
    </cfRule>
  </conditionalFormatting>
  <conditionalFormatting sqref="A83">
    <cfRule type="duplicateValues" dxfId="248" priority="5"/>
  </conditionalFormatting>
  <conditionalFormatting sqref="E83">
    <cfRule type="duplicateValues" dxfId="247" priority="4"/>
  </conditionalFormatting>
  <conditionalFormatting sqref="D26:D27">
    <cfRule type="containsBlanks" dxfId="246" priority="1">
      <formula>LEN(TRIM(D26))=0</formula>
    </cfRule>
  </conditionalFormatting>
  <dataValidations count="1">
    <dataValidation type="decimal" showInputMessage="1" showErrorMessage="1" prompt="Данный компонент может принимать значения от 0 до 1" sqref="D25">
      <formula1>0</formula1>
      <formula2>1</formula2>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indexed="2"/>
    <pageSetUpPr fitToPage="1"/>
  </sheetPr>
  <dimension ref="A2:L30"/>
  <sheetViews>
    <sheetView topLeftCell="A5" zoomScale="130" workbookViewId="0">
      <selection activeCell="E23" sqref="E23"/>
    </sheetView>
  </sheetViews>
  <sheetFormatPr defaultColWidth="9.140625" defaultRowHeight="11.25" x14ac:dyDescent="0.2"/>
  <cols>
    <col min="1" max="1" width="12.28515625" style="68" customWidth="1"/>
    <col min="2" max="2" width="89.28515625" style="68" customWidth="1"/>
    <col min="3" max="3" width="12.28515625" style="68" customWidth="1"/>
    <col min="4" max="4" width="21.85546875" style="68" customWidth="1"/>
    <col min="5" max="5" width="20.28515625" style="68" customWidth="1"/>
    <col min="6" max="6" width="9.140625" style="68" customWidth="1"/>
    <col min="7" max="7" width="18" style="68" customWidth="1"/>
    <col min="8" max="8" width="9.140625" style="68" customWidth="1"/>
    <col min="9" max="16384" width="9.140625" style="68"/>
  </cols>
  <sheetData>
    <row r="2" spans="1:7" ht="35.25" customHeight="1" x14ac:dyDescent="0.2">
      <c r="A2" s="321" t="s">
        <v>287</v>
      </c>
      <c r="B2" s="322"/>
      <c r="C2" s="322"/>
      <c r="D2" s="322"/>
      <c r="E2" s="322"/>
      <c r="F2" s="69"/>
      <c r="G2" s="70" t="s">
        <v>288</v>
      </c>
    </row>
    <row r="3" spans="1:7" ht="11.25" customHeight="1" x14ac:dyDescent="0.2">
      <c r="A3" s="323" t="s">
        <v>289</v>
      </c>
      <c r="B3" s="322"/>
      <c r="C3" s="322"/>
      <c r="D3" s="322"/>
      <c r="E3" s="322"/>
      <c r="F3" s="322"/>
      <c r="G3" s="71">
        <v>45657</v>
      </c>
    </row>
    <row r="4" spans="1:7" ht="14.25" customHeight="1" x14ac:dyDescent="0.25">
      <c r="A4" s="323"/>
      <c r="B4" s="322"/>
      <c r="C4" s="322"/>
      <c r="D4" s="322"/>
      <c r="E4" s="322"/>
      <c r="G4" s="72"/>
    </row>
    <row r="5" spans="1:7" x14ac:dyDescent="0.2">
      <c r="A5" s="73"/>
      <c r="B5" s="73"/>
      <c r="C5" s="73"/>
      <c r="D5" s="73"/>
      <c r="E5" s="73"/>
      <c r="F5" s="74" t="s">
        <v>290</v>
      </c>
      <c r="G5" s="75" t="s">
        <v>20</v>
      </c>
    </row>
    <row r="6" spans="1:7" x14ac:dyDescent="0.2">
      <c r="A6" s="324" t="s">
        <v>291</v>
      </c>
      <c r="B6" s="322"/>
      <c r="C6" s="322"/>
      <c r="D6" s="322"/>
      <c r="E6" s="322"/>
      <c r="G6" s="76"/>
    </row>
    <row r="7" spans="1:7" x14ac:dyDescent="0.2">
      <c r="A7" s="325" t="s">
        <v>292</v>
      </c>
      <c r="B7" s="322"/>
      <c r="C7" s="322"/>
      <c r="D7" s="322"/>
      <c r="E7" s="322"/>
      <c r="F7" s="74" t="s">
        <v>293</v>
      </c>
      <c r="G7" s="77"/>
    </row>
    <row r="8" spans="1:7" ht="10.9" customHeight="1" x14ac:dyDescent="0.2">
      <c r="A8" s="322"/>
      <c r="B8" s="322"/>
      <c r="C8" s="322"/>
      <c r="D8" s="322"/>
      <c r="E8" s="322"/>
      <c r="F8" s="74" t="s">
        <v>294</v>
      </c>
      <c r="G8" s="78">
        <v>383</v>
      </c>
    </row>
    <row r="9" spans="1:7" ht="12" customHeight="1" x14ac:dyDescent="0.2">
      <c r="A9" s="79"/>
      <c r="B9" s="79"/>
      <c r="C9" s="327" t="s">
        <v>295</v>
      </c>
      <c r="D9" s="322"/>
      <c r="E9" s="322"/>
    </row>
    <row r="10" spans="1:7" ht="33.75" customHeight="1" x14ac:dyDescent="0.2">
      <c r="A10" s="324" t="s">
        <v>296</v>
      </c>
      <c r="B10" s="322"/>
      <c r="C10" s="322"/>
      <c r="D10" s="322"/>
      <c r="E10" s="322"/>
    </row>
    <row r="11" spans="1:7" x14ac:dyDescent="0.2">
      <c r="A11" s="328" t="s">
        <v>297</v>
      </c>
      <c r="B11" s="322"/>
      <c r="C11" s="322"/>
      <c r="D11" s="322"/>
      <c r="E11" s="322"/>
    </row>
    <row r="12" spans="1:7" ht="15" customHeight="1" x14ac:dyDescent="0.2">
      <c r="A12" s="325"/>
      <c r="B12" s="322"/>
      <c r="C12" s="322"/>
      <c r="D12" s="322"/>
      <c r="E12" s="322"/>
    </row>
    <row r="13" spans="1:7" x14ac:dyDescent="0.2">
      <c r="A13" s="73"/>
      <c r="B13" s="73"/>
      <c r="C13" s="73"/>
      <c r="D13" s="73"/>
    </row>
    <row r="14" spans="1:7" ht="20.25" customHeight="1" x14ac:dyDescent="0.2">
      <c r="A14" s="80" t="s">
        <v>298</v>
      </c>
      <c r="B14" s="80" t="s">
        <v>299</v>
      </c>
      <c r="C14" s="80" t="s">
        <v>24</v>
      </c>
      <c r="D14" s="80" t="s">
        <v>300</v>
      </c>
      <c r="E14" s="80" t="s">
        <v>301</v>
      </c>
    </row>
    <row r="15" spans="1:7" ht="24" customHeight="1" x14ac:dyDescent="0.2">
      <c r="A15" s="81" t="s">
        <v>302</v>
      </c>
      <c r="B15" s="82" t="str">
        <f>'Прил_ПЭ_Базовая часть_расчет 33'!B3</f>
        <v>Объем научно-исследовательских и опытно-конструкторских работ (далее - НИОКР) и научно-технических услуг в расчете на одного научно-педагогического работника (далее - НПР)</v>
      </c>
      <c r="C15" s="83" t="str">
        <f>'Прил_ПЭ_Базовая часть_расчет 33'!E3</f>
        <v>тыс. рублей</v>
      </c>
      <c r="D15" s="84">
        <f>'Прил_ПЭ_Базовая часть_расчет 33'!I3</f>
        <v>1818.9</v>
      </c>
      <c r="E15" s="84">
        <f>'Прил_ПЭ_Базовая часть_расчет 33'!J3</f>
        <v>1929.263540290621</v>
      </c>
    </row>
    <row r="16" spans="1:7" ht="18" customHeight="1" x14ac:dyDescent="0.2">
      <c r="A16" s="81" t="s">
        <v>303</v>
      </c>
      <c r="B16" s="82" t="str">
        <f>'Прил_ПЭ_Базовая часть_расчет 33'!B30</f>
        <v>Доля работников в возрасте до 39 лет в общей численности научно-педагогических работников</v>
      </c>
      <c r="C16" s="83" t="str">
        <f>'Прил_ПЭ_Базовая часть_расчет 33'!E45</f>
        <v>процент</v>
      </c>
      <c r="D16" s="84">
        <f>'Прил_ПЭ_Базовая часть_расчет 33'!I30</f>
        <v>28.8</v>
      </c>
      <c r="E16" s="84">
        <f>'Прил_ПЭ_Базовая часть_расчет 33'!J30</f>
        <v>27.606177606177607</v>
      </c>
    </row>
    <row r="17" spans="1:12" ht="40.5" customHeight="1" x14ac:dyDescent="0.2">
      <c r="A17" s="81" t="s">
        <v>304</v>
      </c>
      <c r="B17" s="82" t="str">
        <f>'Прил_ПЭ_Базовая часть_расчет 33'!B45</f>
        <v>Доля НПР, имеющих государственные почетные звания, являющихся лауреатами государственных премий в сфере культуры и искусства, членами творческих союзов (Союза театральных деятелей Российской Федерации, Союза композиторов России, Союза художников России, Союза дизайнеров России, Союза кинематографистов Российской Федерации, Союза архитекторов России, Международного союза музыкальных деятелей), в общей численности НПР</v>
      </c>
      <c r="C17" s="83" t="str">
        <f>'Прил_ПЭ_Базовая часть_расчет 33'!E45</f>
        <v>процент</v>
      </c>
      <c r="D17" s="84">
        <f>'Прил_ПЭ_Базовая часть_расчет 33'!I45</f>
        <v>0</v>
      </c>
      <c r="E17" s="84">
        <f>'Прил_ПЭ_Базовая часть_расчет 33'!J45</f>
        <v>0</v>
      </c>
    </row>
    <row r="18" spans="1:12" ht="36" customHeight="1" x14ac:dyDescent="0.2">
      <c r="A18" s="81" t="s">
        <v>305</v>
      </c>
      <c r="B18" s="82" t="str">
        <f>'Прил_ПЭ_Базовая часть_расчет 33'!B53</f>
        <v>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v>
      </c>
      <c r="C18" s="83" t="str">
        <f>'Прил_ПЭ_Базовая часть_расчет 33'!E53</f>
        <v>процент</v>
      </c>
      <c r="D18" s="84">
        <f>'Прил_ПЭ_Базовая часть_расчет 33'!I53</f>
        <v>6</v>
      </c>
      <c r="E18" s="84">
        <f>'Прил_ПЭ_Базовая часть_расчет 33'!J53</f>
        <v>18.137553256238586</v>
      </c>
    </row>
    <row r="19" spans="1:12" ht="18" customHeight="1" x14ac:dyDescent="0.2">
      <c r="A19" s="81" t="s">
        <v>306</v>
      </c>
      <c r="B19" s="82" t="str">
        <f>'Прил_ПЭ_Базовая часть_расчет 33'!B61</f>
        <v>Доходы университета из средств от приносящей доход деятельности в расчете на одного НПР</v>
      </c>
      <c r="C19" s="83" t="str">
        <f>'Прил_ПЭ_Базовая часть_расчет 33'!E61</f>
        <v>тыс. рублей</v>
      </c>
      <c r="D19" s="84">
        <f>'Прил_ПЭ_Базовая часть_расчет 33'!I61</f>
        <v>3389.8760000000002</v>
      </c>
      <c r="E19" s="84">
        <f>'Прил_ПЭ_Базовая часть_расчет 33'!J61</f>
        <v>5902.7564949361513</v>
      </c>
    </row>
    <row r="20" spans="1:12" ht="33.75" customHeight="1" x14ac:dyDescent="0.2">
      <c r="A20" s="81" t="s">
        <v>307</v>
      </c>
      <c r="B20" s="82" t="str">
        <f>'Прил_ПЭ_Базовая часть_расчет 33'!B65</f>
        <v>Средний балл единого государственного экзамена (далее - ЕГЭ) обучающихся, принятых по результатам ЕГЭ на обучение по очной форме по образовательным программам высшего образования - программам бакалавриата, программам специалитета</v>
      </c>
      <c r="C20" s="81" t="str">
        <f>'Прил_ПЭ_Базовая часть_расчет 33'!E65</f>
        <v>единицы</v>
      </c>
      <c r="D20" s="84">
        <f>'Прил_ПЭ_Базовая часть_расчет 33'!I65</f>
        <v>60.4</v>
      </c>
      <c r="E20" s="84">
        <f>'Прил_ПЭ_Базовая часть_расчет 33'!J65</f>
        <v>62</v>
      </c>
    </row>
    <row r="21" spans="1:12" ht="20.25" customHeight="1" x14ac:dyDescent="0.2">
      <c r="A21" s="81" t="s">
        <v>167</v>
      </c>
      <c r="B21" s="82" t="str">
        <f>'Прил_ПЭ_Базовая часть_расчет 33'!B77</f>
        <v xml:space="preserve">Объём внебюджетных средств, привлечённых на реализацию программы развития университета в рамках реализации программы стратегического академического лидерства «Приоритет-2030» </v>
      </c>
      <c r="C21" s="83" t="str">
        <f>'Прил_ПЭ_Базовая часть_расчет 33'!E77</f>
        <v>тыс. рублей</v>
      </c>
      <c r="D21" s="84">
        <f>'Прил_ПЭ_Базовая часть_расчет 33'!I77</f>
        <v>2049690</v>
      </c>
      <c r="E21" s="84">
        <f>'Прил_ПЭ_Базовая часть_расчет 33'!J77</f>
        <v>2681032</v>
      </c>
      <c r="F21" s="73"/>
      <c r="G21" s="73"/>
      <c r="H21" s="73"/>
    </row>
    <row r="22" spans="1:12" ht="22.5" x14ac:dyDescent="0.2">
      <c r="A22" s="81" t="s">
        <v>308</v>
      </c>
      <c r="B22" s="82" t="str">
        <f>'Прил_ПЭ_Базовая часть_расчет 33'!B82</f>
        <v>Объем затрат на проведение научных исследований и разработок за счет собственных средств университета в расчете на одного НПР</v>
      </c>
      <c r="C22" s="83" t="str">
        <f>'Прил_ПЭ_Базовая часть_расчет 33'!E82</f>
        <v>тыс. рублей</v>
      </c>
      <c r="D22" s="84">
        <f>'Прил_ПЭ_Базовая часть_расчет 33'!I82</f>
        <v>3.98</v>
      </c>
      <c r="E22" s="84">
        <f>'Прил_ПЭ_Базовая часть_расчет 33'!J82</f>
        <v>4.7468075737560547</v>
      </c>
      <c r="F22" s="73"/>
      <c r="G22" s="73"/>
      <c r="H22" s="73"/>
    </row>
    <row r="23" spans="1:12" ht="60.75" customHeight="1" x14ac:dyDescent="0.2">
      <c r="A23" s="81" t="s">
        <v>309</v>
      </c>
      <c r="B23" s="82" t="str">
        <f>'Прил_ПЭ_Базовая часть_расчет 33'!B86</f>
        <v>Доля обучающихся по образовательным программам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принятых на обучение в соответствии с договорами о целевом обучении  в общей численности обучающихся по образовательным  высшего образования - программам бакалавриата, программам специалитета,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v>
      </c>
      <c r="C23" s="83" t="str">
        <f>'Прил_ПЭ_Базовая часть_расчет 33'!E86</f>
        <v>процент</v>
      </c>
      <c r="D23" s="84">
        <f>'Прил_ПЭ_Базовая часть_расчет 33'!I86</f>
        <v>22.9</v>
      </c>
      <c r="E23" s="84">
        <f>'Прил_ПЭ_Базовая часть_расчет 33'!J86</f>
        <v>19.512885868026057</v>
      </c>
      <c r="F23" s="73"/>
      <c r="G23" s="73"/>
      <c r="H23" s="73"/>
    </row>
    <row r="24" spans="1:12" ht="43.5" customHeight="1" x14ac:dyDescent="0.2">
      <c r="A24" s="81" t="s">
        <v>310</v>
      </c>
      <c r="B24" s="82" t="str">
        <f>'Прил_ПЭ_Базовая часть_расчет 33'!B100</f>
        <v>Доля обучающихся по образовательным программам высшего образования - программам бакалавриата, программам специалитета, программам магистратуры,  прибывших из других субъектов Российской Федерации и иностранных государств</v>
      </c>
      <c r="C24" s="83" t="str">
        <f>'Прил_ПЭ_Базовая часть_расчет 33'!E100</f>
        <v>процент</v>
      </c>
      <c r="D24" s="84">
        <f>'Прил_ПЭ_Базовая часть_расчет 33'!I100</f>
        <v>52</v>
      </c>
      <c r="E24" s="84">
        <f>'Прил_ПЭ_Базовая часть_расчет 33'!J100</f>
        <v>53.661202185792348</v>
      </c>
      <c r="F24" s="73"/>
      <c r="G24" s="73"/>
      <c r="H24" s="73"/>
    </row>
    <row r="25" spans="1:12" x14ac:dyDescent="0.2">
      <c r="C25" s="73"/>
      <c r="D25" s="73"/>
      <c r="F25" s="73"/>
      <c r="G25" s="73"/>
      <c r="H25" s="73"/>
    </row>
    <row r="26" spans="1:12" x14ac:dyDescent="0.2">
      <c r="A26" s="85"/>
    </row>
    <row r="27" spans="1:12" ht="14.25" customHeight="1" x14ac:dyDescent="0.2">
      <c r="A27" s="326" t="s">
        <v>311</v>
      </c>
      <c r="B27" s="322"/>
      <c r="C27" s="322"/>
      <c r="D27" s="322"/>
      <c r="E27" s="73"/>
      <c r="I27" s="73"/>
      <c r="J27" s="73"/>
      <c r="K27" s="73"/>
      <c r="L27" s="73"/>
    </row>
    <row r="28" spans="1:12" ht="23.25" customHeight="1" x14ac:dyDescent="0.2">
      <c r="A28" s="326" t="s">
        <v>312</v>
      </c>
      <c r="B28" s="322"/>
      <c r="C28" s="322"/>
      <c r="D28" s="322"/>
      <c r="E28" s="73"/>
      <c r="I28" s="73"/>
      <c r="J28" s="73"/>
      <c r="K28" s="73"/>
      <c r="L28" s="73"/>
    </row>
    <row r="29" spans="1:12" ht="14.25" customHeight="1" x14ac:dyDescent="0.2">
      <c r="A29" s="326" t="s">
        <v>313</v>
      </c>
      <c r="B29" s="322"/>
      <c r="C29" s="322"/>
      <c r="D29" s="322"/>
      <c r="E29" s="73"/>
      <c r="I29" s="73"/>
      <c r="J29" s="73"/>
      <c r="K29" s="73"/>
      <c r="L29" s="73"/>
    </row>
    <row r="30" spans="1:12" ht="15" customHeight="1" x14ac:dyDescent="0.2">
      <c r="A30" s="324"/>
      <c r="B30" s="322"/>
      <c r="C30" s="322"/>
      <c r="D30" s="322"/>
    </row>
  </sheetData>
  <sheetProtection algorithmName="SHA-512" hashValue="VAH2mg0eyAI/kPFqvkTfwLny8RmRxNejyKZ1U0FJIk7aR8cjbyoGomMK1kdQebuxFftXQ99iSPMpTEzDIXI4Xw==" saltValue="J3Vf5dnVy8C/slrYhjSvGw==" spinCount="100000" sheet="1" objects="1" scenarios="1" formatColumns="0" formatRows="0"/>
  <mergeCells count="14">
    <mergeCell ref="A27:D27"/>
    <mergeCell ref="A28:D28"/>
    <mergeCell ref="A29:D29"/>
    <mergeCell ref="A30:D30"/>
    <mergeCell ref="C9:E9"/>
    <mergeCell ref="A10:E10"/>
    <mergeCell ref="A11:E11"/>
    <mergeCell ref="A12:C12"/>
    <mergeCell ref="D12:E12"/>
    <mergeCell ref="A2:E2"/>
    <mergeCell ref="A3:F3"/>
    <mergeCell ref="A4:E4"/>
    <mergeCell ref="A6:E6"/>
    <mergeCell ref="A7:E8"/>
  </mergeCells>
  <pageMargins left="0.19685039370078738" right="0.19685039370078738" top="0.19685039370078738" bottom="0.19685039370078738" header="0.31496062992125978" footer="0.31496062992125978"/>
  <pageSetup paperSize="9" scale="75" fitToHeight="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indexed="2"/>
    <pageSetUpPr fitToPage="1"/>
  </sheetPr>
  <dimension ref="A1:S104"/>
  <sheetViews>
    <sheetView workbookViewId="0">
      <selection activeCell="J83" sqref="J83"/>
    </sheetView>
  </sheetViews>
  <sheetFormatPr defaultColWidth="9.140625" defaultRowHeight="15" x14ac:dyDescent="0.25"/>
  <cols>
    <col min="1" max="1" width="7.85546875" style="31" bestFit="1" customWidth="1"/>
    <col min="2" max="2" width="56.140625" style="31" customWidth="1"/>
    <col min="3" max="3" width="74" style="86" customWidth="1"/>
    <col min="4" max="4" width="11.28515625" style="86" bestFit="1" customWidth="1"/>
    <col min="5" max="5" width="9" style="31" customWidth="1"/>
    <col min="6" max="8" width="11" style="31" hidden="1" customWidth="1"/>
    <col min="9" max="9" width="26.5703125" style="31" customWidth="1"/>
    <col min="10" max="10" width="21.5703125" style="31" customWidth="1"/>
    <col min="11" max="18" width="11" style="31" hidden="1" customWidth="1"/>
    <col min="19" max="19" width="22.28515625" style="31" bestFit="1" customWidth="1"/>
    <col min="20" max="20" width="16" style="31" customWidth="1"/>
    <col min="21" max="21" width="9.140625" style="31" customWidth="1"/>
    <col min="22" max="16384" width="9.140625" style="31"/>
  </cols>
  <sheetData>
    <row r="1" spans="1:19" ht="33" customHeight="1" x14ac:dyDescent="0.25">
      <c r="A1" s="339" t="s">
        <v>298</v>
      </c>
      <c r="B1" s="33" t="s">
        <v>22</v>
      </c>
      <c r="C1" s="33" t="s">
        <v>23</v>
      </c>
      <c r="D1" s="33" t="s">
        <v>314</v>
      </c>
      <c r="E1" s="33" t="s">
        <v>24</v>
      </c>
      <c r="F1" s="33">
        <v>2018</v>
      </c>
      <c r="G1" s="33">
        <v>2019</v>
      </c>
      <c r="H1" s="33">
        <v>2020</v>
      </c>
      <c r="I1" s="33" t="s">
        <v>300</v>
      </c>
      <c r="J1" s="33" t="s">
        <v>301</v>
      </c>
      <c r="K1" s="33">
        <v>2023</v>
      </c>
      <c r="L1" s="33">
        <v>2024</v>
      </c>
      <c r="M1" s="33">
        <v>2025</v>
      </c>
      <c r="N1" s="33">
        <v>2026</v>
      </c>
      <c r="O1" s="33">
        <v>2027</v>
      </c>
      <c r="P1" s="33">
        <v>2028</v>
      </c>
      <c r="Q1" s="33">
        <v>2029</v>
      </c>
      <c r="R1" s="33">
        <v>2030</v>
      </c>
      <c r="S1" s="34" t="s">
        <v>26</v>
      </c>
    </row>
    <row r="2" spans="1:19" ht="14.65" customHeight="1" x14ac:dyDescent="0.25">
      <c r="A2" s="332"/>
      <c r="B2" s="87" t="s">
        <v>315</v>
      </c>
      <c r="C2" s="87" t="s">
        <v>316</v>
      </c>
      <c r="D2" s="87">
        <v>1</v>
      </c>
      <c r="E2" s="87">
        <v>2</v>
      </c>
      <c r="F2" s="87"/>
      <c r="G2" s="87"/>
      <c r="H2" s="87"/>
      <c r="I2" s="87">
        <v>3</v>
      </c>
      <c r="J2" s="87">
        <v>4</v>
      </c>
      <c r="K2" s="87"/>
      <c r="L2" s="87"/>
      <c r="M2" s="87"/>
      <c r="N2" s="87"/>
      <c r="O2" s="87"/>
      <c r="P2" s="87"/>
      <c r="Q2" s="87"/>
      <c r="R2" s="87"/>
      <c r="S2" s="88">
        <v>5</v>
      </c>
    </row>
    <row r="3" spans="1:19" ht="91.15" customHeight="1" x14ac:dyDescent="0.25">
      <c r="A3" s="336" t="s">
        <v>302</v>
      </c>
      <c r="B3" s="89" t="s">
        <v>317</v>
      </c>
      <c r="C3" s="90" t="s">
        <v>318</v>
      </c>
      <c r="D3" s="91" t="s">
        <v>319</v>
      </c>
      <c r="E3" s="33" t="s">
        <v>30</v>
      </c>
      <c r="F3" s="92">
        <f>IFERROR(((F4+F27*F17)/(F28+F29)),0)</f>
        <v>0</v>
      </c>
      <c r="G3" s="92">
        <f>IFERROR(((G4+G27*G17)/(G28+G29)),0)</f>
        <v>0</v>
      </c>
      <c r="H3" s="92">
        <f>IFERROR(((H4+H27*H17)/(H28+H29)),0)</f>
        <v>0</v>
      </c>
      <c r="I3" s="93">
        <v>1818.9</v>
      </c>
      <c r="J3" s="94">
        <f>IFERROR((J4/(J28+J29)),0)</f>
        <v>1929.263540290621</v>
      </c>
      <c r="K3" s="95">
        <f t="shared" ref="K3:R3" si="0">IFERROR(((K4+K27*K17)/(K28+K29)),0)</f>
        <v>0</v>
      </c>
      <c r="L3" s="95">
        <f t="shared" si="0"/>
        <v>0</v>
      </c>
      <c r="M3" s="95">
        <f t="shared" si="0"/>
        <v>0</v>
      </c>
      <c r="N3" s="95">
        <f t="shared" si="0"/>
        <v>0</v>
      </c>
      <c r="O3" s="95">
        <f t="shared" si="0"/>
        <v>0</v>
      </c>
      <c r="P3" s="95">
        <f t="shared" si="0"/>
        <v>0</v>
      </c>
      <c r="Q3" s="95">
        <f t="shared" si="0"/>
        <v>0</v>
      </c>
      <c r="R3" s="95">
        <f t="shared" si="0"/>
        <v>0</v>
      </c>
      <c r="S3" s="93" t="s">
        <v>302</v>
      </c>
    </row>
    <row r="4" spans="1:19" ht="101.25" customHeight="1" x14ac:dyDescent="0.25">
      <c r="A4" s="332"/>
      <c r="B4" s="53" t="s">
        <v>320</v>
      </c>
      <c r="C4" s="36" t="s">
        <v>321</v>
      </c>
      <c r="D4" s="37" t="s">
        <v>322</v>
      </c>
      <c r="E4" s="96" t="s">
        <v>30</v>
      </c>
      <c r="F4" s="97">
        <v>0</v>
      </c>
      <c r="G4" s="97">
        <v>0</v>
      </c>
      <c r="H4" s="97">
        <v>0</v>
      </c>
      <c r="I4" s="56"/>
      <c r="J4" s="98">
        <f>IFERROR(IF(J27&gt;0.6,J6-J7+J9+J10+J11+J16+J17,J6-J7+J9+J10+J11+J16),0)</f>
        <v>876271.5</v>
      </c>
      <c r="K4" s="97">
        <v>0</v>
      </c>
      <c r="L4" s="97">
        <v>0</v>
      </c>
      <c r="M4" s="97">
        <v>0</v>
      </c>
      <c r="N4" s="97">
        <v>0</v>
      </c>
      <c r="O4" s="97">
        <v>0</v>
      </c>
      <c r="P4" s="97">
        <v>0</v>
      </c>
      <c r="Q4" s="97">
        <v>0</v>
      </c>
      <c r="R4" s="97">
        <v>0</v>
      </c>
      <c r="S4" s="67" t="s">
        <v>323</v>
      </c>
    </row>
    <row r="5" spans="1:19" ht="21" x14ac:dyDescent="0.25">
      <c r="A5" s="332"/>
      <c r="B5" s="35" t="s">
        <v>324</v>
      </c>
      <c r="C5" s="36" t="s">
        <v>29</v>
      </c>
      <c r="D5" s="37" t="s">
        <v>325</v>
      </c>
      <c r="E5" s="96" t="s">
        <v>30</v>
      </c>
      <c r="F5" s="97"/>
      <c r="G5" s="97"/>
      <c r="H5" s="97"/>
      <c r="I5" s="56"/>
      <c r="J5" s="99">
        <f>SUM(J6,J9:J10)</f>
        <v>14394.4</v>
      </c>
      <c r="K5" s="97"/>
      <c r="L5" s="97"/>
      <c r="M5" s="97"/>
      <c r="N5" s="97"/>
      <c r="O5" s="97"/>
      <c r="P5" s="97"/>
      <c r="Q5" s="97"/>
      <c r="R5" s="97"/>
      <c r="S5" s="67" t="s">
        <v>31</v>
      </c>
    </row>
    <row r="6" spans="1:19" ht="20.25" customHeight="1" x14ac:dyDescent="0.25">
      <c r="A6" s="332"/>
      <c r="B6" s="40" t="s">
        <v>32</v>
      </c>
      <c r="C6" s="36" t="s">
        <v>33</v>
      </c>
      <c r="D6" s="37" t="s">
        <v>326</v>
      </c>
      <c r="E6" s="96" t="s">
        <v>30</v>
      </c>
      <c r="F6" s="97"/>
      <c r="G6" s="97"/>
      <c r="H6" s="97"/>
      <c r="I6" s="56"/>
      <c r="J6" s="100">
        <f>'Ввод данных'!D4</f>
        <v>14394.4</v>
      </c>
      <c r="K6" s="97"/>
      <c r="L6" s="97"/>
      <c r="M6" s="97"/>
      <c r="N6" s="97"/>
      <c r="O6" s="97"/>
      <c r="P6" s="97"/>
      <c r="Q6" s="97"/>
      <c r="R6" s="97"/>
      <c r="S6" s="67" t="s">
        <v>34</v>
      </c>
    </row>
    <row r="7" spans="1:19" ht="40.5" customHeight="1" x14ac:dyDescent="0.25">
      <c r="A7" s="332"/>
      <c r="B7" s="42" t="s">
        <v>35</v>
      </c>
      <c r="C7" s="36" t="s">
        <v>327</v>
      </c>
      <c r="D7" s="37" t="s">
        <v>328</v>
      </c>
      <c r="E7" s="96" t="s">
        <v>30</v>
      </c>
      <c r="F7" s="97"/>
      <c r="G7" s="97"/>
      <c r="H7" s="97"/>
      <c r="I7" s="56"/>
      <c r="J7" s="100">
        <f>'Ввод данных'!D5</f>
        <v>0</v>
      </c>
      <c r="K7" s="97"/>
      <c r="L7" s="97"/>
      <c r="M7" s="97"/>
      <c r="N7" s="97"/>
      <c r="O7" s="97"/>
      <c r="P7" s="97"/>
      <c r="Q7" s="97"/>
      <c r="R7" s="97"/>
      <c r="S7" s="67" t="s">
        <v>37</v>
      </c>
    </row>
    <row r="8" spans="1:19" ht="22.5" x14ac:dyDescent="0.25">
      <c r="A8" s="332"/>
      <c r="B8" s="42" t="s">
        <v>38</v>
      </c>
      <c r="C8" s="36" t="s">
        <v>39</v>
      </c>
      <c r="D8" s="37" t="s">
        <v>329</v>
      </c>
      <c r="E8" s="96" t="s">
        <v>30</v>
      </c>
      <c r="F8" s="97"/>
      <c r="G8" s="97"/>
      <c r="H8" s="97"/>
      <c r="I8" s="56"/>
      <c r="J8" s="100">
        <f>'Ввод данных'!D6</f>
        <v>0</v>
      </c>
      <c r="K8" s="97"/>
      <c r="L8" s="97"/>
      <c r="M8" s="97"/>
      <c r="N8" s="97"/>
      <c r="O8" s="97"/>
      <c r="P8" s="97"/>
      <c r="Q8" s="97"/>
      <c r="R8" s="97"/>
      <c r="S8" s="67" t="s">
        <v>40</v>
      </c>
    </row>
    <row r="9" spans="1:19" ht="21" x14ac:dyDescent="0.25">
      <c r="A9" s="332"/>
      <c r="B9" s="40" t="s">
        <v>41</v>
      </c>
      <c r="C9" s="36" t="s">
        <v>42</v>
      </c>
      <c r="D9" s="37" t="s">
        <v>330</v>
      </c>
      <c r="E9" s="96" t="s">
        <v>30</v>
      </c>
      <c r="F9" s="97"/>
      <c r="G9" s="97"/>
      <c r="H9" s="97"/>
      <c r="I9" s="56"/>
      <c r="J9" s="100">
        <f>'Ввод данных'!D7</f>
        <v>0</v>
      </c>
      <c r="K9" s="97"/>
      <c r="L9" s="97"/>
      <c r="M9" s="97"/>
      <c r="N9" s="97"/>
      <c r="O9" s="97"/>
      <c r="P9" s="97"/>
      <c r="Q9" s="97"/>
      <c r="R9" s="97"/>
      <c r="S9" s="67" t="s">
        <v>43</v>
      </c>
    </row>
    <row r="10" spans="1:19" ht="21" x14ac:dyDescent="0.25">
      <c r="A10" s="332"/>
      <c r="B10" s="40" t="s">
        <v>44</v>
      </c>
      <c r="C10" s="36" t="s">
        <v>45</v>
      </c>
      <c r="D10" s="37" t="s">
        <v>331</v>
      </c>
      <c r="E10" s="96" t="s">
        <v>30</v>
      </c>
      <c r="F10" s="97"/>
      <c r="G10" s="97"/>
      <c r="H10" s="97"/>
      <c r="I10" s="56"/>
      <c r="J10" s="100">
        <f>'Ввод данных'!D8</f>
        <v>0</v>
      </c>
      <c r="K10" s="97"/>
      <c r="L10" s="97"/>
      <c r="M10" s="97"/>
      <c r="N10" s="97"/>
      <c r="O10" s="97"/>
      <c r="P10" s="97"/>
      <c r="Q10" s="97"/>
      <c r="R10" s="97"/>
      <c r="S10" s="67" t="s">
        <v>46</v>
      </c>
    </row>
    <row r="11" spans="1:19" ht="22.5" x14ac:dyDescent="0.25">
      <c r="A11" s="332"/>
      <c r="B11" s="35" t="s">
        <v>47</v>
      </c>
      <c r="C11" s="36" t="s">
        <v>332</v>
      </c>
      <c r="D11" s="37" t="s">
        <v>333</v>
      </c>
      <c r="E11" s="96" t="s">
        <v>30</v>
      </c>
      <c r="F11" s="97"/>
      <c r="G11" s="97"/>
      <c r="H11" s="97"/>
      <c r="I11" s="56"/>
      <c r="J11" s="99">
        <f>SUM(J12:J15)</f>
        <v>794960.7</v>
      </c>
      <c r="K11" s="97"/>
      <c r="L11" s="97"/>
      <c r="M11" s="97"/>
      <c r="N11" s="97"/>
      <c r="O11" s="97"/>
      <c r="P11" s="97"/>
      <c r="Q11" s="97"/>
      <c r="R11" s="97"/>
      <c r="S11" s="67" t="s">
        <v>48</v>
      </c>
    </row>
    <row r="12" spans="1:19" ht="20.25" customHeight="1" x14ac:dyDescent="0.25">
      <c r="A12" s="332"/>
      <c r="B12" s="40" t="s">
        <v>49</v>
      </c>
      <c r="C12" s="36" t="s">
        <v>334</v>
      </c>
      <c r="D12" s="37" t="s">
        <v>335</v>
      </c>
      <c r="E12" s="96" t="s">
        <v>30</v>
      </c>
      <c r="F12" s="97"/>
      <c r="G12" s="97"/>
      <c r="H12" s="97"/>
      <c r="I12" s="56"/>
      <c r="J12" s="100">
        <f>'Ввод данных'!D10</f>
        <v>791960.7</v>
      </c>
      <c r="K12" s="97"/>
      <c r="L12" s="97"/>
      <c r="M12" s="97"/>
      <c r="N12" s="97"/>
      <c r="O12" s="97"/>
      <c r="P12" s="97"/>
      <c r="Q12" s="97"/>
      <c r="R12" s="97"/>
      <c r="S12" s="67" t="s">
        <v>51</v>
      </c>
    </row>
    <row r="13" spans="1:19" ht="21" x14ac:dyDescent="0.25">
      <c r="A13" s="332"/>
      <c r="B13" s="40" t="s">
        <v>52</v>
      </c>
      <c r="C13" s="36" t="s">
        <v>53</v>
      </c>
      <c r="D13" s="37" t="s">
        <v>336</v>
      </c>
      <c r="E13" s="96" t="s">
        <v>30</v>
      </c>
      <c r="F13" s="97"/>
      <c r="G13" s="97"/>
      <c r="H13" s="97"/>
      <c r="I13" s="56"/>
      <c r="J13" s="100">
        <f>'Ввод данных'!D11</f>
        <v>0</v>
      </c>
      <c r="K13" s="97"/>
      <c r="L13" s="97"/>
      <c r="M13" s="97"/>
      <c r="N13" s="97"/>
      <c r="O13" s="97"/>
      <c r="P13" s="97"/>
      <c r="Q13" s="97"/>
      <c r="R13" s="97"/>
      <c r="S13" s="67" t="s">
        <v>54</v>
      </c>
    </row>
    <row r="14" spans="1:19" ht="21" x14ac:dyDescent="0.25">
      <c r="A14" s="332"/>
      <c r="B14" s="40" t="s">
        <v>55</v>
      </c>
      <c r="C14" s="36" t="s">
        <v>56</v>
      </c>
      <c r="D14" s="37" t="s">
        <v>337</v>
      </c>
      <c r="E14" s="96" t="s">
        <v>30</v>
      </c>
      <c r="F14" s="97"/>
      <c r="G14" s="97"/>
      <c r="H14" s="97"/>
      <c r="I14" s="56"/>
      <c r="J14" s="100">
        <f>'Ввод данных'!D12</f>
        <v>0</v>
      </c>
      <c r="K14" s="97"/>
      <c r="L14" s="97"/>
      <c r="M14" s="97"/>
      <c r="N14" s="97"/>
      <c r="O14" s="97"/>
      <c r="P14" s="97"/>
      <c r="Q14" s="97"/>
      <c r="R14" s="97"/>
      <c r="S14" s="67" t="s">
        <v>57</v>
      </c>
    </row>
    <row r="15" spans="1:19" ht="21" x14ac:dyDescent="0.25">
      <c r="A15" s="332"/>
      <c r="B15" s="40" t="s">
        <v>58</v>
      </c>
      <c r="C15" s="36" t="s">
        <v>59</v>
      </c>
      <c r="D15" s="37" t="s">
        <v>338</v>
      </c>
      <c r="E15" s="96" t="s">
        <v>30</v>
      </c>
      <c r="F15" s="97"/>
      <c r="G15" s="97"/>
      <c r="H15" s="97"/>
      <c r="I15" s="56"/>
      <c r="J15" s="100">
        <f>'Ввод данных'!D13</f>
        <v>3000</v>
      </c>
      <c r="K15" s="97"/>
      <c r="L15" s="97"/>
      <c r="M15" s="97"/>
      <c r="N15" s="97"/>
      <c r="O15" s="97"/>
      <c r="P15" s="97"/>
      <c r="Q15" s="97"/>
      <c r="R15" s="97"/>
      <c r="S15" s="67" t="s">
        <v>60</v>
      </c>
    </row>
    <row r="16" spans="1:19" ht="21" x14ac:dyDescent="0.25">
      <c r="A16" s="332"/>
      <c r="B16" s="101" t="s">
        <v>61</v>
      </c>
      <c r="C16" s="102" t="s">
        <v>62</v>
      </c>
      <c r="D16" s="37" t="s">
        <v>339</v>
      </c>
      <c r="E16" s="96" t="s">
        <v>30</v>
      </c>
      <c r="F16" s="97"/>
      <c r="G16" s="97"/>
      <c r="H16" s="97"/>
      <c r="I16" s="56"/>
      <c r="J16" s="100">
        <f>'Ввод данных'!D14</f>
        <v>66916.399999999994</v>
      </c>
      <c r="K16" s="97"/>
      <c r="L16" s="97"/>
      <c r="M16" s="97"/>
      <c r="N16" s="97"/>
      <c r="O16" s="97"/>
      <c r="P16" s="97"/>
      <c r="Q16" s="97"/>
      <c r="R16" s="97"/>
      <c r="S16" s="67" t="s">
        <v>226</v>
      </c>
    </row>
    <row r="17" spans="1:19" ht="21" x14ac:dyDescent="0.25">
      <c r="A17" s="332"/>
      <c r="B17" s="103" t="s">
        <v>64</v>
      </c>
      <c r="C17" s="46" t="s">
        <v>340</v>
      </c>
      <c r="D17" s="37" t="s">
        <v>341</v>
      </c>
      <c r="E17" s="96" t="s">
        <v>30</v>
      </c>
      <c r="F17" s="97">
        <v>0</v>
      </c>
      <c r="G17" s="97">
        <v>0</v>
      </c>
      <c r="H17" s="97">
        <v>0</v>
      </c>
      <c r="I17" s="56"/>
      <c r="J17" s="99">
        <f>J18+J22</f>
        <v>0</v>
      </c>
      <c r="K17" s="97">
        <v>0</v>
      </c>
      <c r="L17" s="97">
        <v>0</v>
      </c>
      <c r="M17" s="97">
        <v>0</v>
      </c>
      <c r="N17" s="97">
        <v>0</v>
      </c>
      <c r="O17" s="97">
        <v>0</v>
      </c>
      <c r="P17" s="97">
        <v>0</v>
      </c>
      <c r="Q17" s="97">
        <v>0</v>
      </c>
      <c r="R17" s="97">
        <v>0</v>
      </c>
      <c r="S17" s="104" t="s">
        <v>65</v>
      </c>
    </row>
    <row r="18" spans="1:19" ht="20.25" customHeight="1" x14ac:dyDescent="0.25">
      <c r="A18" s="332"/>
      <c r="B18" s="35" t="s">
        <v>66</v>
      </c>
      <c r="C18" s="36" t="s">
        <v>342</v>
      </c>
      <c r="D18" s="37" t="s">
        <v>343</v>
      </c>
      <c r="E18" s="96" t="s">
        <v>30</v>
      </c>
      <c r="F18" s="97"/>
      <c r="G18" s="97"/>
      <c r="H18" s="97"/>
      <c r="I18" s="56"/>
      <c r="J18" s="99">
        <f>SUM(J19:J21)</f>
        <v>0</v>
      </c>
      <c r="K18" s="97"/>
      <c r="L18" s="97"/>
      <c r="M18" s="97"/>
      <c r="N18" s="97"/>
      <c r="O18" s="97"/>
      <c r="P18" s="97"/>
      <c r="Q18" s="97"/>
      <c r="R18" s="97"/>
      <c r="S18" s="67" t="s">
        <v>67</v>
      </c>
    </row>
    <row r="19" spans="1:19" ht="20.25" customHeight="1" x14ac:dyDescent="0.25">
      <c r="A19" s="332"/>
      <c r="B19" s="40" t="s">
        <v>32</v>
      </c>
      <c r="C19" s="36" t="s">
        <v>68</v>
      </c>
      <c r="D19" s="37" t="s">
        <v>344</v>
      </c>
      <c r="E19" s="96" t="s">
        <v>30</v>
      </c>
      <c r="F19" s="97"/>
      <c r="G19" s="97"/>
      <c r="H19" s="97"/>
      <c r="I19" s="56"/>
      <c r="J19" s="100">
        <f>'Ввод данных'!D17</f>
        <v>0</v>
      </c>
      <c r="K19" s="97"/>
      <c r="L19" s="97"/>
      <c r="M19" s="97"/>
      <c r="N19" s="97"/>
      <c r="O19" s="97"/>
      <c r="P19" s="97"/>
      <c r="Q19" s="97"/>
      <c r="R19" s="97"/>
      <c r="S19" s="67" t="s">
        <v>69</v>
      </c>
    </row>
    <row r="20" spans="1:19" ht="21" x14ac:dyDescent="0.25">
      <c r="A20" s="332"/>
      <c r="B20" s="40" t="s">
        <v>41</v>
      </c>
      <c r="C20" s="36" t="s">
        <v>70</v>
      </c>
      <c r="D20" s="37" t="s">
        <v>345</v>
      </c>
      <c r="E20" s="96" t="s">
        <v>30</v>
      </c>
      <c r="F20" s="97"/>
      <c r="G20" s="97"/>
      <c r="H20" s="97"/>
      <c r="I20" s="56"/>
      <c r="J20" s="100">
        <f>'Ввод данных'!D18</f>
        <v>0</v>
      </c>
      <c r="K20" s="97"/>
      <c r="L20" s="97"/>
      <c r="M20" s="97"/>
      <c r="N20" s="97"/>
      <c r="O20" s="97"/>
      <c r="P20" s="97"/>
      <c r="Q20" s="97"/>
      <c r="R20" s="97"/>
      <c r="S20" s="67" t="s">
        <v>71</v>
      </c>
    </row>
    <row r="21" spans="1:19" ht="21" x14ac:dyDescent="0.25">
      <c r="A21" s="332"/>
      <c r="B21" s="40" t="s">
        <v>44</v>
      </c>
      <c r="C21" s="36" t="s">
        <v>72</v>
      </c>
      <c r="D21" s="37" t="s">
        <v>346</v>
      </c>
      <c r="E21" s="96" t="s">
        <v>30</v>
      </c>
      <c r="F21" s="97"/>
      <c r="G21" s="97"/>
      <c r="H21" s="97"/>
      <c r="I21" s="56"/>
      <c r="J21" s="100">
        <f>'Ввод данных'!D19</f>
        <v>0</v>
      </c>
      <c r="K21" s="97"/>
      <c r="L21" s="97"/>
      <c r="M21" s="97"/>
      <c r="N21" s="97"/>
      <c r="O21" s="97"/>
      <c r="P21" s="97"/>
      <c r="Q21" s="97"/>
      <c r="R21" s="97"/>
      <c r="S21" s="67" t="s">
        <v>73</v>
      </c>
    </row>
    <row r="22" spans="1:19" ht="20.25" customHeight="1" x14ac:dyDescent="0.25">
      <c r="A22" s="332"/>
      <c r="B22" s="35" t="s">
        <v>74</v>
      </c>
      <c r="C22" s="36" t="s">
        <v>347</v>
      </c>
      <c r="D22" s="37" t="s">
        <v>348</v>
      </c>
      <c r="E22" s="96" t="s">
        <v>30</v>
      </c>
      <c r="F22" s="97"/>
      <c r="G22" s="97"/>
      <c r="H22" s="97"/>
      <c r="I22" s="56"/>
      <c r="J22" s="99">
        <f>SUM(J23:J26)</f>
        <v>0</v>
      </c>
      <c r="K22" s="97"/>
      <c r="L22" s="97"/>
      <c r="M22" s="97"/>
      <c r="N22" s="97"/>
      <c r="O22" s="97"/>
      <c r="P22" s="97"/>
      <c r="Q22" s="97"/>
      <c r="R22" s="97"/>
      <c r="S22" s="67" t="s">
        <v>75</v>
      </c>
    </row>
    <row r="23" spans="1:19" ht="20.25" customHeight="1" x14ac:dyDescent="0.25">
      <c r="A23" s="332"/>
      <c r="B23" s="40" t="s">
        <v>49</v>
      </c>
      <c r="C23" s="36" t="s">
        <v>349</v>
      </c>
      <c r="D23" s="37" t="s">
        <v>350</v>
      </c>
      <c r="E23" s="96" t="s">
        <v>30</v>
      </c>
      <c r="F23" s="97"/>
      <c r="G23" s="97"/>
      <c r="H23" s="97"/>
      <c r="I23" s="56"/>
      <c r="J23" s="100">
        <f>'Ввод данных'!D21</f>
        <v>0</v>
      </c>
      <c r="K23" s="97"/>
      <c r="L23" s="97"/>
      <c r="M23" s="97"/>
      <c r="N23" s="97"/>
      <c r="O23" s="97"/>
      <c r="P23" s="97"/>
      <c r="Q23" s="97"/>
      <c r="R23" s="97"/>
      <c r="S23" s="67" t="s">
        <v>77</v>
      </c>
    </row>
    <row r="24" spans="1:19" ht="21" x14ac:dyDescent="0.25">
      <c r="A24" s="332"/>
      <c r="B24" s="40" t="s">
        <v>52</v>
      </c>
      <c r="C24" s="36" t="s">
        <v>78</v>
      </c>
      <c r="D24" s="37" t="s">
        <v>351</v>
      </c>
      <c r="E24" s="96" t="s">
        <v>30</v>
      </c>
      <c r="F24" s="97"/>
      <c r="G24" s="97"/>
      <c r="H24" s="97"/>
      <c r="I24" s="56"/>
      <c r="J24" s="100">
        <f>'Ввод данных'!D22</f>
        <v>0</v>
      </c>
      <c r="K24" s="97"/>
      <c r="L24" s="97"/>
      <c r="M24" s="97"/>
      <c r="N24" s="97"/>
      <c r="O24" s="97"/>
      <c r="P24" s="97"/>
      <c r="Q24" s="97"/>
      <c r="R24" s="97"/>
      <c r="S24" s="67" t="s">
        <v>79</v>
      </c>
    </row>
    <row r="25" spans="1:19" ht="21" x14ac:dyDescent="0.25">
      <c r="A25" s="332"/>
      <c r="B25" s="40" t="s">
        <v>55</v>
      </c>
      <c r="C25" s="36" t="s">
        <v>80</v>
      </c>
      <c r="D25" s="37" t="s">
        <v>352</v>
      </c>
      <c r="E25" s="96" t="s">
        <v>30</v>
      </c>
      <c r="F25" s="97"/>
      <c r="G25" s="97"/>
      <c r="H25" s="97"/>
      <c r="I25" s="56"/>
      <c r="J25" s="100">
        <f>'Ввод данных'!D23</f>
        <v>0</v>
      </c>
      <c r="K25" s="97"/>
      <c r="L25" s="97"/>
      <c r="M25" s="97"/>
      <c r="N25" s="97"/>
      <c r="O25" s="97"/>
      <c r="P25" s="97"/>
      <c r="Q25" s="97"/>
      <c r="R25" s="97"/>
      <c r="S25" s="67" t="s">
        <v>81</v>
      </c>
    </row>
    <row r="26" spans="1:19" ht="21" x14ac:dyDescent="0.25">
      <c r="A26" s="332"/>
      <c r="B26" s="40" t="s">
        <v>58</v>
      </c>
      <c r="C26" s="36" t="s">
        <v>82</v>
      </c>
      <c r="D26" s="37" t="s">
        <v>353</v>
      </c>
      <c r="E26" s="96" t="s">
        <v>30</v>
      </c>
      <c r="F26" s="97"/>
      <c r="G26" s="97"/>
      <c r="H26" s="97"/>
      <c r="I26" s="56"/>
      <c r="J26" s="100">
        <f>'Ввод данных'!D24</f>
        <v>0</v>
      </c>
      <c r="K26" s="97"/>
      <c r="L26" s="97"/>
      <c r="M26" s="97"/>
      <c r="N26" s="97"/>
      <c r="O26" s="97"/>
      <c r="P26" s="97"/>
      <c r="Q26" s="97"/>
      <c r="R26" s="97"/>
      <c r="S26" s="67" t="s">
        <v>83</v>
      </c>
    </row>
    <row r="27" spans="1:19" ht="50.65" customHeight="1" x14ac:dyDescent="0.25">
      <c r="A27" s="332"/>
      <c r="B27" s="53" t="s">
        <v>84</v>
      </c>
      <c r="C27" s="46" t="s">
        <v>354</v>
      </c>
      <c r="D27" s="37" t="s">
        <v>355</v>
      </c>
      <c r="E27" s="96" t="s">
        <v>86</v>
      </c>
      <c r="F27" s="97">
        <v>0</v>
      </c>
      <c r="G27" s="97">
        <v>0</v>
      </c>
      <c r="H27" s="97">
        <v>0</v>
      </c>
      <c r="I27" s="56"/>
      <c r="J27" s="100">
        <f>'Ввод данных'!D25</f>
        <v>0</v>
      </c>
      <c r="K27" s="97">
        <v>0</v>
      </c>
      <c r="L27" s="97">
        <v>0</v>
      </c>
      <c r="M27" s="97">
        <v>0</v>
      </c>
      <c r="N27" s="97">
        <v>0</v>
      </c>
      <c r="O27" s="97">
        <v>0</v>
      </c>
      <c r="P27" s="97">
        <v>0</v>
      </c>
      <c r="Q27" s="97">
        <v>0</v>
      </c>
      <c r="R27" s="97">
        <v>0</v>
      </c>
      <c r="S27" s="67" t="s">
        <v>87</v>
      </c>
    </row>
    <row r="28" spans="1:19" ht="22.5" x14ac:dyDescent="0.25">
      <c r="A28" s="332"/>
      <c r="B28" s="53" t="s">
        <v>88</v>
      </c>
      <c r="C28" s="46" t="s">
        <v>89</v>
      </c>
      <c r="D28" s="37" t="s">
        <v>356</v>
      </c>
      <c r="E28" s="96" t="s">
        <v>90</v>
      </c>
      <c r="F28" s="97">
        <v>0</v>
      </c>
      <c r="G28" s="97">
        <v>0</v>
      </c>
      <c r="H28" s="97">
        <v>0</v>
      </c>
      <c r="I28" s="56"/>
      <c r="J28" s="100">
        <f>'Ввод данных'!D26</f>
        <v>435.5</v>
      </c>
      <c r="K28" s="97">
        <v>0</v>
      </c>
      <c r="L28" s="97">
        <v>0</v>
      </c>
      <c r="M28" s="97">
        <v>0</v>
      </c>
      <c r="N28" s="97">
        <v>0</v>
      </c>
      <c r="O28" s="97">
        <v>0</v>
      </c>
      <c r="P28" s="97">
        <v>0</v>
      </c>
      <c r="Q28" s="97">
        <v>0</v>
      </c>
      <c r="R28" s="97">
        <v>0</v>
      </c>
      <c r="S28" s="67" t="s">
        <v>91</v>
      </c>
    </row>
    <row r="29" spans="1:19" ht="14.65" customHeight="1" x14ac:dyDescent="0.25">
      <c r="A29" s="333"/>
      <c r="B29" s="105" t="s">
        <v>92</v>
      </c>
      <c r="C29" s="50" t="s">
        <v>93</v>
      </c>
      <c r="D29" s="106" t="s">
        <v>357</v>
      </c>
      <c r="E29" s="107" t="s">
        <v>90</v>
      </c>
      <c r="F29" s="108">
        <v>0</v>
      </c>
      <c r="G29" s="108">
        <v>0</v>
      </c>
      <c r="H29" s="108">
        <v>0</v>
      </c>
      <c r="I29" s="109"/>
      <c r="J29" s="110">
        <f>'Ввод данных'!D27</f>
        <v>18.7</v>
      </c>
      <c r="K29" s="108">
        <v>0</v>
      </c>
      <c r="L29" s="108">
        <v>0</v>
      </c>
      <c r="M29" s="108">
        <v>0</v>
      </c>
      <c r="N29" s="108">
        <v>0</v>
      </c>
      <c r="O29" s="108">
        <v>0</v>
      </c>
      <c r="P29" s="108">
        <v>0</v>
      </c>
      <c r="Q29" s="108">
        <v>0</v>
      </c>
      <c r="R29" s="108">
        <v>0</v>
      </c>
      <c r="S29" s="111" t="s">
        <v>94</v>
      </c>
    </row>
    <row r="30" spans="1:19" ht="36" customHeight="1" x14ac:dyDescent="0.25">
      <c r="A30" s="337" t="s">
        <v>303</v>
      </c>
      <c r="B30" s="112" t="s">
        <v>358</v>
      </c>
      <c r="C30" s="113" t="s">
        <v>359</v>
      </c>
      <c r="D30" s="114" t="s">
        <v>360</v>
      </c>
      <c r="E30" s="115" t="s">
        <v>86</v>
      </c>
      <c r="F30" s="116">
        <f>IFERROR((IF(F31&gt;#REF!,"ОШИБКА",(F31/#REF!)*100)),0)</f>
        <v>0</v>
      </c>
      <c r="G30" s="116">
        <f>IFERROR((IF(G31&gt;#REF!,"ОШИБКА",(G31/#REF!)*100)),0)</f>
        <v>0</v>
      </c>
      <c r="H30" s="116">
        <f>IFERROR((IF(H31&gt;#REF!,"ОШИБКА",(H31/#REF!)*100)),0)</f>
        <v>0</v>
      </c>
      <c r="I30" s="93">
        <v>28.8</v>
      </c>
      <c r="J30" s="94">
        <f>IFERROR((J31/J42)*100,0)</f>
        <v>27.606177606177607</v>
      </c>
      <c r="K30" s="117">
        <f>IFERROR((IF(K31&gt;#REF!,"ОШИБКА",(K31/#REF!)*100)),0)</f>
        <v>0</v>
      </c>
      <c r="L30" s="117">
        <f>IFERROR((IF(L31&gt;#REF!,"ОШИБКА",(L31/#REF!)*100)),0)</f>
        <v>0</v>
      </c>
      <c r="M30" s="117">
        <f>IFERROR((IF(M31&gt;#REF!,"ОШИБКА",(M31/#REF!)*100)),0)</f>
        <v>0</v>
      </c>
      <c r="N30" s="117">
        <f>IFERROR((IF(N31&gt;#REF!,"ОШИБКА",(N31/#REF!)*100)),0)</f>
        <v>0</v>
      </c>
      <c r="O30" s="117">
        <f>IFERROR((IF(O31&gt;#REF!,"ОШИБКА",(O31/#REF!)*100)),0)</f>
        <v>0</v>
      </c>
      <c r="P30" s="117">
        <f>IFERROR((IF(P31&gt;#REF!,"ОШИБКА",(P31/#REF!)*100)),0)</f>
        <v>0</v>
      </c>
      <c r="Q30" s="117">
        <f>IFERROR((IF(Q31&gt;#REF!,"ОШИБКА",(Q31/#REF!)*100)),0)</f>
        <v>0</v>
      </c>
      <c r="R30" s="117">
        <f>IFERROR((IF(R31&gt;#REF!,"ОШИБКА",(R31/#REF!)*100)),0)</f>
        <v>0</v>
      </c>
      <c r="S30" s="93" t="s">
        <v>303</v>
      </c>
    </row>
    <row r="31" spans="1:19" ht="30.4" customHeight="1" x14ac:dyDescent="0.25">
      <c r="A31" s="332"/>
      <c r="B31" s="53" t="s">
        <v>95</v>
      </c>
      <c r="C31" s="48" t="s">
        <v>361</v>
      </c>
      <c r="D31" s="118" t="s">
        <v>362</v>
      </c>
      <c r="E31" s="96" t="s">
        <v>90</v>
      </c>
      <c r="F31" s="97">
        <v>0</v>
      </c>
      <c r="G31" s="97">
        <v>0</v>
      </c>
      <c r="H31" s="97">
        <v>0</v>
      </c>
      <c r="I31" s="56"/>
      <c r="J31" s="99">
        <f>J32+J37</f>
        <v>143</v>
      </c>
      <c r="K31" s="97">
        <v>0</v>
      </c>
      <c r="L31" s="97">
        <v>0</v>
      </c>
      <c r="M31" s="97">
        <v>0</v>
      </c>
      <c r="N31" s="97">
        <v>0</v>
      </c>
      <c r="O31" s="97">
        <v>0</v>
      </c>
      <c r="P31" s="97">
        <v>0</v>
      </c>
      <c r="Q31" s="97">
        <v>0</v>
      </c>
      <c r="R31" s="97">
        <v>0</v>
      </c>
      <c r="S31" s="104" t="s">
        <v>96</v>
      </c>
    </row>
    <row r="32" spans="1:19" ht="20.25" customHeight="1" x14ac:dyDescent="0.25">
      <c r="A32" s="332"/>
      <c r="B32" s="40" t="s">
        <v>97</v>
      </c>
      <c r="C32" s="46" t="s">
        <v>363</v>
      </c>
      <c r="D32" s="118" t="s">
        <v>364</v>
      </c>
      <c r="E32" s="96" t="s">
        <v>90</v>
      </c>
      <c r="F32" s="97"/>
      <c r="G32" s="97"/>
      <c r="H32" s="97"/>
      <c r="I32" s="56"/>
      <c r="J32" s="99">
        <f>J33+J34+J35+J36</f>
        <v>141</v>
      </c>
      <c r="K32" s="97"/>
      <c r="L32" s="97"/>
      <c r="M32" s="97"/>
      <c r="N32" s="97"/>
      <c r="O32" s="97"/>
      <c r="P32" s="97"/>
      <c r="Q32" s="97"/>
      <c r="R32" s="97"/>
      <c r="S32" s="104" t="s">
        <v>98</v>
      </c>
    </row>
    <row r="33" spans="1:19" ht="20.25" customHeight="1" x14ac:dyDescent="0.25">
      <c r="A33" s="332"/>
      <c r="B33" s="42" t="s">
        <v>99</v>
      </c>
      <c r="C33" s="46" t="s">
        <v>100</v>
      </c>
      <c r="D33" s="118" t="s">
        <v>365</v>
      </c>
      <c r="E33" s="96" t="s">
        <v>90</v>
      </c>
      <c r="F33" s="97"/>
      <c r="G33" s="97"/>
      <c r="H33" s="97"/>
      <c r="I33" s="56"/>
      <c r="J33" s="100">
        <f>'Ввод данных'!D30</f>
        <v>1</v>
      </c>
      <c r="K33" s="97"/>
      <c r="L33" s="97"/>
      <c r="M33" s="97"/>
      <c r="N33" s="97"/>
      <c r="O33" s="97"/>
      <c r="P33" s="97"/>
      <c r="Q33" s="97"/>
      <c r="R33" s="97"/>
      <c r="S33" s="104" t="s">
        <v>101</v>
      </c>
    </row>
    <row r="34" spans="1:19" ht="21" x14ac:dyDescent="0.25">
      <c r="A34" s="332"/>
      <c r="B34" s="42" t="s">
        <v>102</v>
      </c>
      <c r="C34" s="46" t="s">
        <v>103</v>
      </c>
      <c r="D34" s="118" t="s">
        <v>366</v>
      </c>
      <c r="E34" s="96" t="s">
        <v>90</v>
      </c>
      <c r="F34" s="97"/>
      <c r="G34" s="97"/>
      <c r="H34" s="97"/>
      <c r="I34" s="56"/>
      <c r="J34" s="100">
        <f>'Ввод данных'!D31</f>
        <v>9</v>
      </c>
      <c r="K34" s="97"/>
      <c r="L34" s="97"/>
      <c r="M34" s="97"/>
      <c r="N34" s="97"/>
      <c r="O34" s="97"/>
      <c r="P34" s="97"/>
      <c r="Q34" s="97"/>
      <c r="R34" s="97"/>
      <c r="S34" s="104" t="s">
        <v>104</v>
      </c>
    </row>
    <row r="35" spans="1:19" ht="21" x14ac:dyDescent="0.25">
      <c r="A35" s="332"/>
      <c r="B35" s="42" t="s">
        <v>105</v>
      </c>
      <c r="C35" s="46" t="s">
        <v>106</v>
      </c>
      <c r="D35" s="118" t="s">
        <v>367</v>
      </c>
      <c r="E35" s="96" t="s">
        <v>90</v>
      </c>
      <c r="F35" s="97"/>
      <c r="G35" s="97"/>
      <c r="H35" s="97"/>
      <c r="I35" s="56"/>
      <c r="J35" s="100">
        <f>'Ввод данных'!D32</f>
        <v>30</v>
      </c>
      <c r="K35" s="97"/>
      <c r="L35" s="97"/>
      <c r="M35" s="97"/>
      <c r="N35" s="97"/>
      <c r="O35" s="97"/>
      <c r="P35" s="97"/>
      <c r="Q35" s="97"/>
      <c r="R35" s="97"/>
      <c r="S35" s="104" t="s">
        <v>107</v>
      </c>
    </row>
    <row r="36" spans="1:19" ht="21" x14ac:dyDescent="0.25">
      <c r="A36" s="332"/>
      <c r="B36" s="42" t="s">
        <v>108</v>
      </c>
      <c r="C36" s="46" t="s">
        <v>109</v>
      </c>
      <c r="D36" s="118" t="s">
        <v>368</v>
      </c>
      <c r="E36" s="96" t="s">
        <v>90</v>
      </c>
      <c r="F36" s="97"/>
      <c r="G36" s="97"/>
      <c r="H36" s="97"/>
      <c r="I36" s="56"/>
      <c r="J36" s="100">
        <f>'Ввод данных'!D33</f>
        <v>101</v>
      </c>
      <c r="K36" s="97"/>
      <c r="L36" s="97"/>
      <c r="M36" s="97"/>
      <c r="N36" s="97"/>
      <c r="O36" s="97"/>
      <c r="P36" s="97"/>
      <c r="Q36" s="97"/>
      <c r="R36" s="97"/>
      <c r="S36" s="104" t="s">
        <v>110</v>
      </c>
    </row>
    <row r="37" spans="1:19" x14ac:dyDescent="0.25">
      <c r="A37" s="332"/>
      <c r="B37" s="40" t="s">
        <v>111</v>
      </c>
      <c r="C37" s="46" t="s">
        <v>369</v>
      </c>
      <c r="D37" s="118" t="s">
        <v>370</v>
      </c>
      <c r="E37" s="96" t="s">
        <v>90</v>
      </c>
      <c r="F37" s="97"/>
      <c r="G37" s="97"/>
      <c r="H37" s="97"/>
      <c r="I37" s="56"/>
      <c r="J37" s="99">
        <f>J38+J39+J40+J41</f>
        <v>2</v>
      </c>
      <c r="K37" s="97"/>
      <c r="L37" s="97"/>
      <c r="M37" s="97"/>
      <c r="N37" s="97"/>
      <c r="O37" s="97"/>
      <c r="P37" s="97"/>
      <c r="Q37" s="97"/>
      <c r="R37" s="97"/>
      <c r="S37" s="104" t="s">
        <v>112</v>
      </c>
    </row>
    <row r="38" spans="1:19" ht="20.25" customHeight="1" x14ac:dyDescent="0.25">
      <c r="A38" s="332"/>
      <c r="B38" s="42" t="s">
        <v>113</v>
      </c>
      <c r="C38" s="46" t="s">
        <v>114</v>
      </c>
      <c r="D38" s="118" t="s">
        <v>371</v>
      </c>
      <c r="E38" s="96" t="s">
        <v>90</v>
      </c>
      <c r="F38" s="97"/>
      <c r="G38" s="97"/>
      <c r="H38" s="97"/>
      <c r="I38" s="56"/>
      <c r="J38" s="100">
        <f>'Ввод данных'!D35</f>
        <v>0</v>
      </c>
      <c r="K38" s="97"/>
      <c r="L38" s="97"/>
      <c r="M38" s="97"/>
      <c r="N38" s="97"/>
      <c r="O38" s="97"/>
      <c r="P38" s="97"/>
      <c r="Q38" s="97"/>
      <c r="R38" s="97"/>
      <c r="S38" s="104" t="s">
        <v>115</v>
      </c>
    </row>
    <row r="39" spans="1:19" ht="21" x14ac:dyDescent="0.25">
      <c r="A39" s="332"/>
      <c r="B39" s="42" t="s">
        <v>116</v>
      </c>
      <c r="C39" s="46" t="s">
        <v>117</v>
      </c>
      <c r="D39" s="118" t="s">
        <v>372</v>
      </c>
      <c r="E39" s="96" t="s">
        <v>90</v>
      </c>
      <c r="F39" s="97"/>
      <c r="G39" s="97"/>
      <c r="H39" s="97"/>
      <c r="I39" s="56"/>
      <c r="J39" s="100">
        <f>'Ввод данных'!D36</f>
        <v>0</v>
      </c>
      <c r="K39" s="97"/>
      <c r="L39" s="97"/>
      <c r="M39" s="97"/>
      <c r="N39" s="97"/>
      <c r="O39" s="97"/>
      <c r="P39" s="97"/>
      <c r="Q39" s="97"/>
      <c r="R39" s="97"/>
      <c r="S39" s="104" t="s">
        <v>118</v>
      </c>
    </row>
    <row r="40" spans="1:19" ht="21" x14ac:dyDescent="0.25">
      <c r="A40" s="332"/>
      <c r="B40" s="42" t="s">
        <v>119</v>
      </c>
      <c r="C40" s="46" t="s">
        <v>120</v>
      </c>
      <c r="D40" s="118" t="s">
        <v>373</v>
      </c>
      <c r="E40" s="96" t="s">
        <v>90</v>
      </c>
      <c r="F40" s="97"/>
      <c r="G40" s="97"/>
      <c r="H40" s="97"/>
      <c r="I40" s="56"/>
      <c r="J40" s="100">
        <f>'Ввод данных'!D37</f>
        <v>0</v>
      </c>
      <c r="K40" s="97"/>
      <c r="L40" s="97"/>
      <c r="M40" s="97"/>
      <c r="N40" s="97"/>
      <c r="O40" s="97"/>
      <c r="P40" s="97"/>
      <c r="Q40" s="97"/>
      <c r="R40" s="97"/>
      <c r="S40" s="104" t="s">
        <v>121</v>
      </c>
    </row>
    <row r="41" spans="1:19" ht="21" x14ac:dyDescent="0.25">
      <c r="A41" s="332"/>
      <c r="B41" s="42" t="s">
        <v>122</v>
      </c>
      <c r="C41" s="46" t="s">
        <v>123</v>
      </c>
      <c r="D41" s="118" t="s">
        <v>374</v>
      </c>
      <c r="E41" s="96" t="s">
        <v>90</v>
      </c>
      <c r="F41" s="97"/>
      <c r="G41" s="97"/>
      <c r="H41" s="97"/>
      <c r="I41" s="56"/>
      <c r="J41" s="100">
        <f>'Ввод данных'!D38</f>
        <v>2</v>
      </c>
      <c r="K41" s="97"/>
      <c r="L41" s="97"/>
      <c r="M41" s="97"/>
      <c r="N41" s="97"/>
      <c r="O41" s="97"/>
      <c r="P41" s="97"/>
      <c r="Q41" s="97"/>
      <c r="R41" s="97"/>
      <c r="S41" s="104" t="s">
        <v>124</v>
      </c>
    </row>
    <row r="42" spans="1:19" ht="20.25" customHeight="1" x14ac:dyDescent="0.25">
      <c r="A42" s="332"/>
      <c r="B42" s="53" t="s">
        <v>125</v>
      </c>
      <c r="C42" s="46" t="s">
        <v>375</v>
      </c>
      <c r="D42" s="118" t="s">
        <v>376</v>
      </c>
      <c r="E42" s="119" t="s">
        <v>90</v>
      </c>
      <c r="F42" s="120"/>
      <c r="G42" s="120"/>
      <c r="H42" s="120"/>
      <c r="I42" s="56"/>
      <c r="J42" s="99">
        <f>J43+J44</f>
        <v>518</v>
      </c>
      <c r="K42" s="120"/>
      <c r="L42" s="120"/>
      <c r="M42" s="120"/>
      <c r="N42" s="120"/>
      <c r="O42" s="120"/>
      <c r="P42" s="120"/>
      <c r="Q42" s="120"/>
      <c r="R42" s="120"/>
      <c r="S42" s="104" t="s">
        <v>126</v>
      </c>
    </row>
    <row r="43" spans="1:19" ht="20.25" customHeight="1" x14ac:dyDescent="0.25">
      <c r="A43" s="332"/>
      <c r="B43" s="35" t="s">
        <v>127</v>
      </c>
      <c r="C43" s="46" t="s">
        <v>128</v>
      </c>
      <c r="D43" s="118" t="s">
        <v>377</v>
      </c>
      <c r="E43" s="96" t="s">
        <v>90</v>
      </c>
      <c r="F43" s="97"/>
      <c r="G43" s="97"/>
      <c r="H43" s="97"/>
      <c r="I43" s="56"/>
      <c r="J43" s="100">
        <f>'Ввод данных'!D40</f>
        <v>500</v>
      </c>
      <c r="K43" s="97"/>
      <c r="L43" s="97"/>
      <c r="M43" s="97"/>
      <c r="N43" s="97"/>
      <c r="O43" s="97"/>
      <c r="P43" s="97"/>
      <c r="Q43" s="97"/>
      <c r="R43" s="97"/>
      <c r="S43" s="104" t="s">
        <v>129</v>
      </c>
    </row>
    <row r="44" spans="1:19" ht="14.65" customHeight="1" x14ac:dyDescent="0.25">
      <c r="A44" s="338"/>
      <c r="B44" s="121" t="s">
        <v>130</v>
      </c>
      <c r="C44" s="50" t="s">
        <v>131</v>
      </c>
      <c r="D44" s="122" t="s">
        <v>378</v>
      </c>
      <c r="E44" s="123" t="s">
        <v>90</v>
      </c>
      <c r="F44" s="124"/>
      <c r="G44" s="124"/>
      <c r="H44" s="124"/>
      <c r="I44" s="109"/>
      <c r="J44" s="110">
        <f>'Ввод данных'!D41</f>
        <v>18</v>
      </c>
      <c r="K44" s="124"/>
      <c r="L44" s="124"/>
      <c r="M44" s="124"/>
      <c r="N44" s="124"/>
      <c r="O44" s="124"/>
      <c r="P44" s="124"/>
      <c r="Q44" s="124"/>
      <c r="R44" s="124"/>
      <c r="S44" s="109" t="s">
        <v>132</v>
      </c>
    </row>
    <row r="45" spans="1:19" ht="60.75" customHeight="1" x14ac:dyDescent="0.25">
      <c r="A45" s="340" t="s">
        <v>304</v>
      </c>
      <c r="B45" s="125" t="s">
        <v>379</v>
      </c>
      <c r="C45" s="126" t="s">
        <v>380</v>
      </c>
      <c r="D45" s="127" t="s">
        <v>360</v>
      </c>
      <c r="E45" s="128" t="s">
        <v>86</v>
      </c>
      <c r="F45" s="129"/>
      <c r="G45" s="129"/>
      <c r="H45" s="129"/>
      <c r="I45" s="56">
        <v>0</v>
      </c>
      <c r="J45" s="130">
        <f>IFERROR((J46/(J47+J50))*100,0)</f>
        <v>0</v>
      </c>
      <c r="K45" s="129"/>
      <c r="L45" s="129"/>
      <c r="M45" s="129"/>
      <c r="N45" s="129"/>
      <c r="O45" s="129"/>
      <c r="P45" s="129"/>
      <c r="Q45" s="129"/>
      <c r="R45" s="129"/>
      <c r="S45" s="104" t="s">
        <v>304</v>
      </c>
    </row>
    <row r="46" spans="1:19" ht="30.4" customHeight="1" x14ac:dyDescent="0.25">
      <c r="A46" s="332"/>
      <c r="B46" s="131" t="s">
        <v>381</v>
      </c>
      <c r="C46" s="132" t="s">
        <v>39</v>
      </c>
      <c r="D46" s="118" t="s">
        <v>362</v>
      </c>
      <c r="E46" s="96" t="s">
        <v>90</v>
      </c>
      <c r="F46" s="129"/>
      <c r="G46" s="129"/>
      <c r="H46" s="129"/>
      <c r="I46" s="56"/>
      <c r="J46" s="133">
        <f>'Ввод данных'!D42</f>
        <v>0</v>
      </c>
      <c r="K46" s="129"/>
      <c r="L46" s="129"/>
      <c r="M46" s="129"/>
      <c r="N46" s="129"/>
      <c r="O46" s="129"/>
      <c r="P46" s="129"/>
      <c r="Q46" s="129"/>
      <c r="R46" s="129"/>
      <c r="S46" s="104" t="s">
        <v>134</v>
      </c>
    </row>
    <row r="47" spans="1:19" ht="20.25" customHeight="1" x14ac:dyDescent="0.25">
      <c r="A47" s="332"/>
      <c r="B47" s="53" t="s">
        <v>382</v>
      </c>
      <c r="C47" s="46" t="s">
        <v>375</v>
      </c>
      <c r="D47" s="118" t="s">
        <v>364</v>
      </c>
      <c r="E47" s="96" t="s">
        <v>90</v>
      </c>
      <c r="F47" s="129"/>
      <c r="G47" s="129"/>
      <c r="H47" s="129"/>
      <c r="I47" s="56"/>
      <c r="J47" s="99">
        <f>J48+J49</f>
        <v>518</v>
      </c>
      <c r="K47" s="129"/>
      <c r="L47" s="129"/>
      <c r="M47" s="129"/>
      <c r="N47" s="129"/>
      <c r="O47" s="129"/>
      <c r="P47" s="129"/>
      <c r="Q47" s="129"/>
      <c r="R47" s="129"/>
      <c r="S47" s="104" t="s">
        <v>126</v>
      </c>
    </row>
    <row r="48" spans="1:19" ht="20.25" customHeight="1" x14ac:dyDescent="0.25">
      <c r="A48" s="332"/>
      <c r="B48" s="35" t="s">
        <v>127</v>
      </c>
      <c r="C48" s="46" t="s">
        <v>128</v>
      </c>
      <c r="D48" s="118" t="s">
        <v>365</v>
      </c>
      <c r="E48" s="96" t="s">
        <v>90</v>
      </c>
      <c r="F48" s="129"/>
      <c r="G48" s="129"/>
      <c r="H48" s="129"/>
      <c r="I48" s="56"/>
      <c r="J48" s="133">
        <f>'Ввод данных'!D40</f>
        <v>500</v>
      </c>
      <c r="K48" s="129"/>
      <c r="L48" s="129"/>
      <c r="M48" s="129"/>
      <c r="N48" s="129"/>
      <c r="O48" s="129"/>
      <c r="P48" s="129"/>
      <c r="Q48" s="129"/>
      <c r="R48" s="129"/>
      <c r="S48" s="104" t="s">
        <v>129</v>
      </c>
    </row>
    <row r="49" spans="1:19" ht="21" x14ac:dyDescent="0.25">
      <c r="A49" s="332"/>
      <c r="B49" s="35" t="s">
        <v>130</v>
      </c>
      <c r="C49" s="46" t="s">
        <v>131</v>
      </c>
      <c r="D49" s="118" t="s">
        <v>366</v>
      </c>
      <c r="E49" s="96" t="s">
        <v>90</v>
      </c>
      <c r="F49" s="129"/>
      <c r="G49" s="129"/>
      <c r="H49" s="129"/>
      <c r="I49" s="56"/>
      <c r="J49" s="133">
        <f>'Ввод данных'!D41</f>
        <v>18</v>
      </c>
      <c r="K49" s="129"/>
      <c r="L49" s="129"/>
      <c r="M49" s="129"/>
      <c r="N49" s="129"/>
      <c r="O49" s="129"/>
      <c r="P49" s="129"/>
      <c r="Q49" s="129"/>
      <c r="R49" s="129"/>
      <c r="S49" s="104" t="s">
        <v>132</v>
      </c>
    </row>
    <row r="50" spans="1:19" ht="22.5" x14ac:dyDescent="0.25">
      <c r="A50" s="332"/>
      <c r="B50" s="46" t="s">
        <v>383</v>
      </c>
      <c r="C50" s="46" t="s">
        <v>384</v>
      </c>
      <c r="D50" s="118" t="s">
        <v>367</v>
      </c>
      <c r="E50" s="96" t="s">
        <v>90</v>
      </c>
      <c r="F50" s="129"/>
      <c r="G50" s="129"/>
      <c r="H50" s="129"/>
      <c r="I50" s="56"/>
      <c r="J50" s="99">
        <f>J51+J52</f>
        <v>0</v>
      </c>
      <c r="K50" s="129"/>
      <c r="L50" s="129"/>
      <c r="M50" s="129"/>
      <c r="N50" s="129"/>
      <c r="O50" s="129"/>
      <c r="P50" s="129"/>
      <c r="Q50" s="129"/>
      <c r="R50" s="129"/>
      <c r="S50" s="104" t="s">
        <v>136</v>
      </c>
    </row>
    <row r="51" spans="1:19" ht="20.25" customHeight="1" x14ac:dyDescent="0.25">
      <c r="A51" s="332"/>
      <c r="B51" s="35" t="s">
        <v>137</v>
      </c>
      <c r="C51" s="46" t="s">
        <v>138</v>
      </c>
      <c r="D51" s="118" t="s">
        <v>368</v>
      </c>
      <c r="E51" s="96" t="s">
        <v>90</v>
      </c>
      <c r="F51" s="129"/>
      <c r="G51" s="129"/>
      <c r="H51" s="129"/>
      <c r="I51" s="56"/>
      <c r="J51" s="133">
        <f>'Ввод данных'!D44</f>
        <v>0</v>
      </c>
      <c r="K51" s="129"/>
      <c r="L51" s="129"/>
      <c r="M51" s="129"/>
      <c r="N51" s="129"/>
      <c r="O51" s="129"/>
      <c r="P51" s="129"/>
      <c r="Q51" s="129"/>
      <c r="R51" s="129"/>
      <c r="S51" s="104" t="s">
        <v>139</v>
      </c>
    </row>
    <row r="52" spans="1:19" ht="14.65" customHeight="1" x14ac:dyDescent="0.25">
      <c r="A52" s="332"/>
      <c r="B52" s="134" t="s">
        <v>140</v>
      </c>
      <c r="C52" s="135" t="s">
        <v>141</v>
      </c>
      <c r="D52" s="136" t="s">
        <v>370</v>
      </c>
      <c r="E52" s="137" t="s">
        <v>90</v>
      </c>
      <c r="F52" s="129"/>
      <c r="G52" s="129"/>
      <c r="H52" s="129"/>
      <c r="I52" s="104"/>
      <c r="J52" s="138">
        <f>'Ввод данных'!D45</f>
        <v>0</v>
      </c>
      <c r="K52" s="129"/>
      <c r="L52" s="129"/>
      <c r="M52" s="129"/>
      <c r="N52" s="129"/>
      <c r="O52" s="129"/>
      <c r="P52" s="129"/>
      <c r="Q52" s="129"/>
      <c r="R52" s="129"/>
      <c r="S52" s="104" t="s">
        <v>142</v>
      </c>
    </row>
    <row r="53" spans="1:19" ht="212.65" customHeight="1" x14ac:dyDescent="0.25">
      <c r="A53" s="336" t="s">
        <v>305</v>
      </c>
      <c r="B53" s="112" t="s">
        <v>385</v>
      </c>
      <c r="C53" s="112" t="s">
        <v>386</v>
      </c>
      <c r="D53" s="91" t="s">
        <v>387</v>
      </c>
      <c r="E53" s="139" t="s">
        <v>86</v>
      </c>
      <c r="F53" s="116">
        <f>IFERROR((IF(F54&gt;(F58+F59+F60),"ОШИБКА",F54/(F58+F59+F60)*100)),0)</f>
        <v>0</v>
      </c>
      <c r="G53" s="116">
        <f>IFERROR((IF(G54&gt;(G58+G59+G60),"ОШИБКА",G54/(G58+G59+G60)*100)),0)</f>
        <v>0</v>
      </c>
      <c r="H53" s="116">
        <f>IFERROR((IF(H54&gt;(H58+H59+H60),"ОШИБКА",H54/(H58+H59+H60)*100)),0)</f>
        <v>0</v>
      </c>
      <c r="I53" s="93">
        <v>6</v>
      </c>
      <c r="J53" s="140">
        <f>IFERROR((IF(J54&gt;(J58+J59+J60),"ОШИБКА",(J54/(J58+J59+J60))*100)),0)</f>
        <v>18.137553256238586</v>
      </c>
      <c r="K53" s="117">
        <f t="shared" ref="K53:R53" si="1">IFERROR((IF(K54&gt;(K58+K59+K60),"ОШИБКА",K54/(K58+K59+K60)*100)),0)</f>
        <v>0</v>
      </c>
      <c r="L53" s="117">
        <f t="shared" si="1"/>
        <v>0</v>
      </c>
      <c r="M53" s="117">
        <f t="shared" si="1"/>
        <v>0</v>
      </c>
      <c r="N53" s="117">
        <f t="shared" si="1"/>
        <v>0</v>
      </c>
      <c r="O53" s="117">
        <f t="shared" si="1"/>
        <v>0</v>
      </c>
      <c r="P53" s="117">
        <f t="shared" si="1"/>
        <v>0</v>
      </c>
      <c r="Q53" s="117">
        <f t="shared" si="1"/>
        <v>0</v>
      </c>
      <c r="R53" s="117">
        <f t="shared" si="1"/>
        <v>0</v>
      </c>
      <c r="S53" s="93" t="s">
        <v>305</v>
      </c>
    </row>
    <row r="54" spans="1:19" ht="50.65" customHeight="1" x14ac:dyDescent="0.25">
      <c r="A54" s="332"/>
      <c r="B54" s="141" t="s">
        <v>143</v>
      </c>
      <c r="C54" s="46" t="s">
        <v>39</v>
      </c>
      <c r="D54" s="37" t="s">
        <v>388</v>
      </c>
      <c r="E54" s="96" t="s">
        <v>90</v>
      </c>
      <c r="F54" s="97">
        <v>0</v>
      </c>
      <c r="G54" s="97">
        <v>0</v>
      </c>
      <c r="H54" s="97">
        <v>0</v>
      </c>
      <c r="I54" s="56"/>
      <c r="J54" s="99">
        <f>J55+J56+J57</f>
        <v>1192</v>
      </c>
      <c r="K54" s="97">
        <v>0</v>
      </c>
      <c r="L54" s="97">
        <v>0</v>
      </c>
      <c r="M54" s="97">
        <v>0</v>
      </c>
      <c r="N54" s="97">
        <v>0</v>
      </c>
      <c r="O54" s="97">
        <v>0</v>
      </c>
      <c r="P54" s="97">
        <v>0</v>
      </c>
      <c r="Q54" s="97">
        <v>0</v>
      </c>
      <c r="R54" s="97">
        <v>0</v>
      </c>
      <c r="S54" s="67" t="s">
        <v>144</v>
      </c>
    </row>
    <row r="55" spans="1:19" ht="40.5" customHeight="1" x14ac:dyDescent="0.25">
      <c r="A55" s="332"/>
      <c r="B55" s="142" t="s">
        <v>145</v>
      </c>
      <c r="C55" s="53" t="s">
        <v>389</v>
      </c>
      <c r="D55" s="37" t="s">
        <v>390</v>
      </c>
      <c r="E55" s="96" t="s">
        <v>90</v>
      </c>
      <c r="F55" s="97"/>
      <c r="G55" s="97"/>
      <c r="H55" s="97"/>
      <c r="I55" s="56"/>
      <c r="J55" s="100">
        <f>'Ввод данных'!D47</f>
        <v>57</v>
      </c>
      <c r="K55" s="97"/>
      <c r="L55" s="97"/>
      <c r="M55" s="97"/>
      <c r="N55" s="97"/>
      <c r="O55" s="97"/>
      <c r="P55" s="97"/>
      <c r="Q55" s="97"/>
      <c r="R55" s="97"/>
      <c r="S55" s="67" t="s">
        <v>146</v>
      </c>
    </row>
    <row r="56" spans="1:19" ht="49.5" customHeight="1" x14ac:dyDescent="0.25">
      <c r="A56" s="332"/>
      <c r="B56" s="142" t="s">
        <v>147</v>
      </c>
      <c r="C56" s="143" t="s">
        <v>39</v>
      </c>
      <c r="D56" s="37" t="s">
        <v>391</v>
      </c>
      <c r="E56" s="96" t="s">
        <v>90</v>
      </c>
      <c r="F56" s="97"/>
      <c r="G56" s="97"/>
      <c r="H56" s="97"/>
      <c r="I56" s="56"/>
      <c r="J56" s="100">
        <f>'Ввод данных'!D48</f>
        <v>1135</v>
      </c>
      <c r="K56" s="97"/>
      <c r="L56" s="97"/>
      <c r="M56" s="97"/>
      <c r="N56" s="97"/>
      <c r="O56" s="97"/>
      <c r="P56" s="97"/>
      <c r="Q56" s="97"/>
      <c r="R56" s="97"/>
      <c r="S56" s="67" t="s">
        <v>148</v>
      </c>
    </row>
    <row r="57" spans="1:19" ht="49.5" customHeight="1" x14ac:dyDescent="0.25">
      <c r="A57" s="332"/>
      <c r="B57" s="142" t="s">
        <v>149</v>
      </c>
      <c r="C57" s="131" t="s">
        <v>39</v>
      </c>
      <c r="D57" s="37" t="s">
        <v>392</v>
      </c>
      <c r="E57" s="96" t="s">
        <v>90</v>
      </c>
      <c r="F57" s="97"/>
      <c r="G57" s="97"/>
      <c r="H57" s="97"/>
      <c r="I57" s="56"/>
      <c r="J57" s="100">
        <f>'Ввод данных'!D49</f>
        <v>0</v>
      </c>
      <c r="K57" s="97"/>
      <c r="L57" s="97"/>
      <c r="M57" s="97"/>
      <c r="N57" s="97"/>
      <c r="O57" s="97"/>
      <c r="P57" s="97"/>
      <c r="Q57" s="97"/>
      <c r="R57" s="97"/>
      <c r="S57" s="67" t="s">
        <v>150</v>
      </c>
    </row>
    <row r="58" spans="1:19" ht="20.25" customHeight="1" x14ac:dyDescent="0.25">
      <c r="A58" s="332"/>
      <c r="B58" s="144" t="s">
        <v>151</v>
      </c>
      <c r="C58" s="46" t="s">
        <v>152</v>
      </c>
      <c r="D58" s="37" t="s">
        <v>393</v>
      </c>
      <c r="E58" s="96" t="s">
        <v>90</v>
      </c>
      <c r="F58" s="97">
        <v>0</v>
      </c>
      <c r="G58" s="97">
        <v>0</v>
      </c>
      <c r="H58" s="97">
        <v>0</v>
      </c>
      <c r="I58" s="56"/>
      <c r="J58" s="100">
        <f>'Ввод данных'!D50</f>
        <v>1737</v>
      </c>
      <c r="K58" s="97">
        <v>0</v>
      </c>
      <c r="L58" s="97">
        <v>0</v>
      </c>
      <c r="M58" s="97">
        <v>0</v>
      </c>
      <c r="N58" s="97">
        <v>0</v>
      </c>
      <c r="O58" s="97">
        <v>0</v>
      </c>
      <c r="P58" s="97">
        <v>0</v>
      </c>
      <c r="Q58" s="97">
        <v>0</v>
      </c>
      <c r="R58" s="97">
        <v>0</v>
      </c>
      <c r="S58" s="67" t="s">
        <v>153</v>
      </c>
    </row>
    <row r="59" spans="1:19" ht="20.25" customHeight="1" x14ac:dyDescent="0.25">
      <c r="A59" s="332"/>
      <c r="B59" s="53" t="s">
        <v>154</v>
      </c>
      <c r="C59" s="46" t="s">
        <v>155</v>
      </c>
      <c r="D59" s="37" t="s">
        <v>394</v>
      </c>
      <c r="E59" s="96" t="s">
        <v>90</v>
      </c>
      <c r="F59" s="97">
        <v>0</v>
      </c>
      <c r="G59" s="97">
        <v>0</v>
      </c>
      <c r="H59" s="97">
        <v>0</v>
      </c>
      <c r="I59" s="56"/>
      <c r="J59" s="100">
        <f>'Ввод данных'!D51</f>
        <v>4238</v>
      </c>
      <c r="K59" s="97">
        <v>0</v>
      </c>
      <c r="L59" s="97">
        <v>0</v>
      </c>
      <c r="M59" s="97">
        <v>0</v>
      </c>
      <c r="N59" s="97">
        <v>0</v>
      </c>
      <c r="O59" s="97">
        <v>0</v>
      </c>
      <c r="P59" s="97">
        <v>0</v>
      </c>
      <c r="Q59" s="97">
        <v>0</v>
      </c>
      <c r="R59" s="97">
        <v>0</v>
      </c>
      <c r="S59" s="67" t="s">
        <v>156</v>
      </c>
    </row>
    <row r="60" spans="1:19" ht="20.65" customHeight="1" x14ac:dyDescent="0.25">
      <c r="A60" s="333"/>
      <c r="B60" s="105" t="s">
        <v>157</v>
      </c>
      <c r="C60" s="50" t="s">
        <v>158</v>
      </c>
      <c r="D60" s="106" t="s">
        <v>395</v>
      </c>
      <c r="E60" s="107" t="s">
        <v>90</v>
      </c>
      <c r="F60" s="108">
        <v>0</v>
      </c>
      <c r="G60" s="108">
        <v>0</v>
      </c>
      <c r="H60" s="108">
        <v>0</v>
      </c>
      <c r="I60" s="109"/>
      <c r="J60" s="110">
        <f>'Ввод данных'!D52</f>
        <v>597</v>
      </c>
      <c r="K60" s="108">
        <v>0</v>
      </c>
      <c r="L60" s="108">
        <v>0</v>
      </c>
      <c r="M60" s="108">
        <v>0</v>
      </c>
      <c r="N60" s="108">
        <v>0</v>
      </c>
      <c r="O60" s="108">
        <v>0</v>
      </c>
      <c r="P60" s="108">
        <v>0</v>
      </c>
      <c r="Q60" s="108">
        <v>0</v>
      </c>
      <c r="R60" s="108">
        <v>0</v>
      </c>
      <c r="S60" s="111" t="s">
        <v>159</v>
      </c>
    </row>
    <row r="61" spans="1:19" ht="25.5" customHeight="1" x14ac:dyDescent="0.25">
      <c r="A61" s="331" t="s">
        <v>306</v>
      </c>
      <c r="B61" s="145" t="s">
        <v>396</v>
      </c>
      <c r="C61" s="146" t="s">
        <v>397</v>
      </c>
      <c r="D61" s="147" t="s">
        <v>398</v>
      </c>
      <c r="E61" s="128" t="s">
        <v>30</v>
      </c>
      <c r="F61" s="148">
        <f>IFERROR((F62/(F63+F64)),0)</f>
        <v>0</v>
      </c>
      <c r="G61" s="148">
        <f>IFERROR((G62/(G63+G64)),0)</f>
        <v>0</v>
      </c>
      <c r="H61" s="148">
        <f>IFERROR((H62/(H63+H64)),0)</f>
        <v>0</v>
      </c>
      <c r="I61" s="56">
        <v>3389.8760000000002</v>
      </c>
      <c r="J61" s="149">
        <f t="shared" ref="J61:R61" si="2">IFERROR((J62/(J63+J64)),0)</f>
        <v>5902.7564949361513</v>
      </c>
      <c r="K61" s="120">
        <f t="shared" si="2"/>
        <v>0</v>
      </c>
      <c r="L61" s="120">
        <f t="shared" si="2"/>
        <v>0</v>
      </c>
      <c r="M61" s="120">
        <f t="shared" si="2"/>
        <v>0</v>
      </c>
      <c r="N61" s="120">
        <f t="shared" si="2"/>
        <v>0</v>
      </c>
      <c r="O61" s="120">
        <f t="shared" si="2"/>
        <v>0</v>
      </c>
      <c r="P61" s="120">
        <f t="shared" si="2"/>
        <v>0</v>
      </c>
      <c r="Q61" s="120">
        <f t="shared" si="2"/>
        <v>0</v>
      </c>
      <c r="R61" s="120">
        <f t="shared" si="2"/>
        <v>0</v>
      </c>
      <c r="S61" s="109" t="s">
        <v>306</v>
      </c>
    </row>
    <row r="62" spans="1:19" ht="20.25" customHeight="1" x14ac:dyDescent="0.25">
      <c r="A62" s="332"/>
      <c r="B62" s="53" t="s">
        <v>160</v>
      </c>
      <c r="C62" s="46" t="s">
        <v>161</v>
      </c>
      <c r="D62" s="37" t="s">
        <v>399</v>
      </c>
      <c r="E62" s="96" t="s">
        <v>30</v>
      </c>
      <c r="F62" s="97">
        <v>0</v>
      </c>
      <c r="G62" s="97">
        <v>0</v>
      </c>
      <c r="H62" s="97">
        <v>0</v>
      </c>
      <c r="I62" s="56"/>
      <c r="J62" s="100">
        <f>'Ввод данных'!D53</f>
        <v>2681032</v>
      </c>
      <c r="K62" s="97">
        <v>0</v>
      </c>
      <c r="L62" s="97">
        <v>0</v>
      </c>
      <c r="M62" s="97">
        <v>0</v>
      </c>
      <c r="N62" s="97">
        <v>0</v>
      </c>
      <c r="O62" s="97">
        <v>0</v>
      </c>
      <c r="P62" s="97">
        <v>0</v>
      </c>
      <c r="Q62" s="97">
        <v>0</v>
      </c>
      <c r="R62" s="97">
        <v>0</v>
      </c>
      <c r="S62" s="67" t="s">
        <v>162</v>
      </c>
    </row>
    <row r="63" spans="1:19" ht="22.5" x14ac:dyDescent="0.25">
      <c r="A63" s="332"/>
      <c r="B63" s="53" t="s">
        <v>88</v>
      </c>
      <c r="C63" s="46" t="s">
        <v>400</v>
      </c>
      <c r="D63" s="37" t="s">
        <v>401</v>
      </c>
      <c r="E63" s="96" t="s">
        <v>90</v>
      </c>
      <c r="F63" s="97">
        <f t="shared" ref="F63:H64" si="3">F28</f>
        <v>0</v>
      </c>
      <c r="G63" s="97">
        <f t="shared" si="3"/>
        <v>0</v>
      </c>
      <c r="H63" s="97">
        <f t="shared" si="3"/>
        <v>0</v>
      </c>
      <c r="I63" s="56"/>
      <c r="J63" s="100">
        <f>'Ввод данных'!D26</f>
        <v>435.5</v>
      </c>
      <c r="K63" s="97">
        <f t="shared" ref="K63:R64" si="4">K28</f>
        <v>0</v>
      </c>
      <c r="L63" s="97">
        <f t="shared" si="4"/>
        <v>0</v>
      </c>
      <c r="M63" s="97">
        <f t="shared" si="4"/>
        <v>0</v>
      </c>
      <c r="N63" s="97">
        <f t="shared" si="4"/>
        <v>0</v>
      </c>
      <c r="O63" s="97">
        <f t="shared" si="4"/>
        <v>0</v>
      </c>
      <c r="P63" s="97">
        <f t="shared" si="4"/>
        <v>0</v>
      </c>
      <c r="Q63" s="97">
        <f t="shared" si="4"/>
        <v>0</v>
      </c>
      <c r="R63" s="97">
        <f t="shared" si="4"/>
        <v>0</v>
      </c>
      <c r="S63" s="67" t="s">
        <v>91</v>
      </c>
    </row>
    <row r="64" spans="1:19" ht="21.75" customHeight="1" x14ac:dyDescent="0.25">
      <c r="A64" s="333"/>
      <c r="B64" s="150" t="s">
        <v>92</v>
      </c>
      <c r="C64" s="135" t="s">
        <v>402</v>
      </c>
      <c r="D64" s="151" t="s">
        <v>403</v>
      </c>
      <c r="E64" s="137" t="s">
        <v>90</v>
      </c>
      <c r="F64" s="152">
        <f t="shared" si="3"/>
        <v>0</v>
      </c>
      <c r="G64" s="152">
        <f t="shared" si="3"/>
        <v>0</v>
      </c>
      <c r="H64" s="152">
        <f t="shared" si="3"/>
        <v>0</v>
      </c>
      <c r="I64" s="104"/>
      <c r="J64" s="153">
        <f>'Ввод данных'!D27</f>
        <v>18.7</v>
      </c>
      <c r="K64" s="152">
        <f t="shared" si="4"/>
        <v>0</v>
      </c>
      <c r="L64" s="152">
        <f t="shared" si="4"/>
        <v>0</v>
      </c>
      <c r="M64" s="152">
        <f t="shared" si="4"/>
        <v>0</v>
      </c>
      <c r="N64" s="152">
        <f t="shared" si="4"/>
        <v>0</v>
      </c>
      <c r="O64" s="152">
        <f t="shared" si="4"/>
        <v>0</v>
      </c>
      <c r="P64" s="152">
        <f t="shared" si="4"/>
        <v>0</v>
      </c>
      <c r="Q64" s="152">
        <f t="shared" si="4"/>
        <v>0</v>
      </c>
      <c r="R64" s="152">
        <f t="shared" si="4"/>
        <v>0</v>
      </c>
      <c r="S64" s="88" t="s">
        <v>94</v>
      </c>
    </row>
    <row r="65" spans="1:19" ht="121.5" customHeight="1" x14ac:dyDescent="0.25">
      <c r="A65" s="337" t="s">
        <v>307</v>
      </c>
      <c r="B65" s="112" t="s">
        <v>163</v>
      </c>
      <c r="C65" s="154" t="s">
        <v>404</v>
      </c>
      <c r="D65" s="91" t="s">
        <v>405</v>
      </c>
      <c r="E65" s="139" t="s">
        <v>406</v>
      </c>
      <c r="F65" s="155">
        <v>0</v>
      </c>
      <c r="G65" s="155">
        <v>0</v>
      </c>
      <c r="H65" s="155">
        <v>0</v>
      </c>
      <c r="I65" s="93">
        <v>60.4</v>
      </c>
      <c r="J65" s="156">
        <f>'Ввод данных'!D54</f>
        <v>62</v>
      </c>
      <c r="K65" s="155">
        <v>0</v>
      </c>
      <c r="L65" s="155">
        <v>0</v>
      </c>
      <c r="M65" s="155">
        <v>0</v>
      </c>
      <c r="N65" s="155">
        <v>0</v>
      </c>
      <c r="O65" s="155">
        <v>0</v>
      </c>
      <c r="P65" s="155">
        <v>0</v>
      </c>
      <c r="Q65" s="155">
        <v>0</v>
      </c>
      <c r="R65" s="155">
        <v>0</v>
      </c>
      <c r="S65" s="93" t="s">
        <v>165</v>
      </c>
    </row>
    <row r="66" spans="1:19" ht="30.4" customHeight="1" x14ac:dyDescent="0.25">
      <c r="A66" s="332"/>
      <c r="B66" s="46" t="s">
        <v>407</v>
      </c>
      <c r="C66" s="46" t="s">
        <v>408</v>
      </c>
      <c r="D66" s="37" t="s">
        <v>409</v>
      </c>
      <c r="E66" s="96" t="s">
        <v>90</v>
      </c>
      <c r="F66" s="97"/>
      <c r="G66" s="97"/>
      <c r="H66" s="97"/>
      <c r="I66" s="56"/>
      <c r="J66" s="157" t="s">
        <v>410</v>
      </c>
      <c r="K66" s="97"/>
      <c r="L66" s="97"/>
      <c r="M66" s="97"/>
      <c r="N66" s="97"/>
      <c r="O66" s="97"/>
      <c r="P66" s="97"/>
      <c r="Q66" s="97"/>
      <c r="R66" s="97"/>
      <c r="S66" s="158" t="s">
        <v>411</v>
      </c>
    </row>
    <row r="67" spans="1:19" ht="70.900000000000006" customHeight="1" x14ac:dyDescent="0.25">
      <c r="A67" s="332"/>
      <c r="B67" s="334" t="s">
        <v>412</v>
      </c>
      <c r="C67" s="46" t="s">
        <v>413</v>
      </c>
      <c r="D67" s="37" t="s">
        <v>414</v>
      </c>
      <c r="E67" s="96" t="s">
        <v>90</v>
      </c>
      <c r="F67" s="97"/>
      <c r="G67" s="97"/>
      <c r="H67" s="97"/>
      <c r="I67" s="56"/>
      <c r="J67" s="157" t="s">
        <v>410</v>
      </c>
      <c r="K67" s="97"/>
      <c r="L67" s="97"/>
      <c r="M67" s="97"/>
      <c r="N67" s="97"/>
      <c r="O67" s="97"/>
      <c r="P67" s="97"/>
      <c r="Q67" s="97"/>
      <c r="R67" s="97"/>
      <c r="S67" s="158" t="s">
        <v>415</v>
      </c>
    </row>
    <row r="68" spans="1:19" ht="60.75" customHeight="1" x14ac:dyDescent="0.25">
      <c r="A68" s="332"/>
      <c r="B68" s="335"/>
      <c r="C68" s="46" t="s">
        <v>416</v>
      </c>
      <c r="D68" s="37" t="s">
        <v>417</v>
      </c>
      <c r="E68" s="96" t="s">
        <v>90</v>
      </c>
      <c r="F68" s="97"/>
      <c r="G68" s="97"/>
      <c r="H68" s="97"/>
      <c r="I68" s="56"/>
      <c r="J68" s="157" t="s">
        <v>410</v>
      </c>
      <c r="K68" s="97"/>
      <c r="L68" s="97"/>
      <c r="M68" s="97"/>
      <c r="N68" s="97"/>
      <c r="O68" s="97"/>
      <c r="P68" s="97"/>
      <c r="Q68" s="97"/>
      <c r="R68" s="97"/>
      <c r="S68" s="158" t="s">
        <v>418</v>
      </c>
    </row>
    <row r="69" spans="1:19" ht="70.900000000000006" customHeight="1" x14ac:dyDescent="0.25">
      <c r="A69" s="332"/>
      <c r="B69" s="53" t="s">
        <v>419</v>
      </c>
      <c r="C69" s="46" t="s">
        <v>420</v>
      </c>
      <c r="D69" s="37" t="s">
        <v>421</v>
      </c>
      <c r="E69" s="96" t="s">
        <v>90</v>
      </c>
      <c r="F69" s="97"/>
      <c r="G69" s="97"/>
      <c r="H69" s="97"/>
      <c r="I69" s="56"/>
      <c r="J69" s="157" t="s">
        <v>410</v>
      </c>
      <c r="K69" s="97"/>
      <c r="L69" s="97"/>
      <c r="M69" s="97"/>
      <c r="N69" s="97"/>
      <c r="O69" s="97"/>
      <c r="P69" s="97"/>
      <c r="Q69" s="97"/>
      <c r="R69" s="97"/>
      <c r="S69" s="158" t="s">
        <v>422</v>
      </c>
    </row>
    <row r="70" spans="1:19" ht="81" customHeight="1" x14ac:dyDescent="0.25">
      <c r="A70" s="332"/>
      <c r="B70" s="334" t="s">
        <v>423</v>
      </c>
      <c r="C70" s="46" t="s">
        <v>424</v>
      </c>
      <c r="D70" s="37" t="s">
        <v>425</v>
      </c>
      <c r="E70" s="96" t="s">
        <v>90</v>
      </c>
      <c r="F70" s="97"/>
      <c r="G70" s="97"/>
      <c r="H70" s="97"/>
      <c r="I70" s="56"/>
      <c r="J70" s="157" t="s">
        <v>410</v>
      </c>
      <c r="K70" s="97"/>
      <c r="L70" s="97"/>
      <c r="M70" s="97"/>
      <c r="N70" s="97"/>
      <c r="O70" s="97"/>
      <c r="P70" s="97"/>
      <c r="Q70" s="97"/>
      <c r="R70" s="97"/>
      <c r="S70" s="158" t="s">
        <v>426</v>
      </c>
    </row>
    <row r="71" spans="1:19" ht="70.900000000000006" customHeight="1" x14ac:dyDescent="0.25">
      <c r="A71" s="332"/>
      <c r="B71" s="335"/>
      <c r="C71" s="46" t="s">
        <v>427</v>
      </c>
      <c r="D71" s="37" t="s">
        <v>428</v>
      </c>
      <c r="E71" s="96" t="s">
        <v>90</v>
      </c>
      <c r="F71" s="97"/>
      <c r="G71" s="97"/>
      <c r="H71" s="97"/>
      <c r="I71" s="56"/>
      <c r="J71" s="157" t="s">
        <v>410</v>
      </c>
      <c r="K71" s="97"/>
      <c r="L71" s="97"/>
      <c r="M71" s="97"/>
      <c r="N71" s="97"/>
      <c r="O71" s="97"/>
      <c r="P71" s="97"/>
      <c r="Q71" s="97"/>
      <c r="R71" s="97"/>
      <c r="S71" s="158" t="s">
        <v>429</v>
      </c>
    </row>
    <row r="72" spans="1:19" ht="70.900000000000006" customHeight="1" x14ac:dyDescent="0.25">
      <c r="A72" s="332"/>
      <c r="B72" s="53" t="s">
        <v>430</v>
      </c>
      <c r="C72" s="46" t="s">
        <v>431</v>
      </c>
      <c r="D72" s="37" t="s">
        <v>432</v>
      </c>
      <c r="E72" s="96" t="s">
        <v>90</v>
      </c>
      <c r="F72" s="97"/>
      <c r="G72" s="97"/>
      <c r="H72" s="97"/>
      <c r="I72" s="56"/>
      <c r="J72" s="157" t="s">
        <v>410</v>
      </c>
      <c r="K72" s="97"/>
      <c r="L72" s="97"/>
      <c r="M72" s="97"/>
      <c r="N72" s="97"/>
      <c r="O72" s="97"/>
      <c r="P72" s="97"/>
      <c r="Q72" s="97"/>
      <c r="R72" s="97"/>
      <c r="S72" s="158" t="s">
        <v>433</v>
      </c>
    </row>
    <row r="73" spans="1:19" ht="30.4" customHeight="1" x14ac:dyDescent="0.25">
      <c r="A73" s="332"/>
      <c r="B73" s="334" t="s">
        <v>434</v>
      </c>
      <c r="C73" s="46" t="s">
        <v>435</v>
      </c>
      <c r="D73" s="37" t="s">
        <v>436</v>
      </c>
      <c r="E73" s="96" t="s">
        <v>406</v>
      </c>
      <c r="F73" s="97"/>
      <c r="G73" s="97"/>
      <c r="H73" s="97"/>
      <c r="I73" s="56"/>
      <c r="J73" s="157" t="s">
        <v>410</v>
      </c>
      <c r="K73" s="97"/>
      <c r="L73" s="97"/>
      <c r="M73" s="97"/>
      <c r="N73" s="97"/>
      <c r="O73" s="97"/>
      <c r="P73" s="97"/>
      <c r="Q73" s="97"/>
      <c r="R73" s="97"/>
      <c r="S73" s="158" t="s">
        <v>437</v>
      </c>
    </row>
    <row r="74" spans="1:19" ht="30.4" customHeight="1" x14ac:dyDescent="0.25">
      <c r="A74" s="332"/>
      <c r="B74" s="335"/>
      <c r="C74" s="46" t="s">
        <v>438</v>
      </c>
      <c r="D74" s="37" t="s">
        <v>439</v>
      </c>
      <c r="E74" s="96" t="s">
        <v>406</v>
      </c>
      <c r="F74" s="97"/>
      <c r="G74" s="97"/>
      <c r="H74" s="97"/>
      <c r="I74" s="56"/>
      <c r="J74" s="157" t="s">
        <v>410</v>
      </c>
      <c r="K74" s="97"/>
      <c r="L74" s="97"/>
      <c r="M74" s="97"/>
      <c r="N74" s="97"/>
      <c r="O74" s="97"/>
      <c r="P74" s="97"/>
      <c r="Q74" s="97"/>
      <c r="R74" s="97"/>
      <c r="S74" s="158" t="s">
        <v>440</v>
      </c>
    </row>
    <row r="75" spans="1:19" ht="30.4" customHeight="1" x14ac:dyDescent="0.25">
      <c r="A75" s="332"/>
      <c r="B75" s="329" t="s">
        <v>441</v>
      </c>
      <c r="C75" s="46" t="s">
        <v>442</v>
      </c>
      <c r="D75" s="37" t="s">
        <v>443</v>
      </c>
      <c r="E75" s="96" t="s">
        <v>406</v>
      </c>
      <c r="F75" s="97"/>
      <c r="G75" s="97"/>
      <c r="H75" s="97"/>
      <c r="I75" s="56"/>
      <c r="J75" s="157" t="s">
        <v>410</v>
      </c>
      <c r="K75" s="97"/>
      <c r="L75" s="97"/>
      <c r="M75" s="97"/>
      <c r="N75" s="97"/>
      <c r="O75" s="97"/>
      <c r="P75" s="97"/>
      <c r="Q75" s="97"/>
      <c r="R75" s="97"/>
      <c r="S75" s="158" t="s">
        <v>444</v>
      </c>
    </row>
    <row r="76" spans="1:19" ht="40.9" customHeight="1" x14ac:dyDescent="0.25">
      <c r="A76" s="338"/>
      <c r="B76" s="330"/>
      <c r="C76" s="50" t="s">
        <v>445</v>
      </c>
      <c r="D76" s="106" t="s">
        <v>446</v>
      </c>
      <c r="E76" s="107" t="s">
        <v>406</v>
      </c>
      <c r="F76" s="108"/>
      <c r="G76" s="108"/>
      <c r="H76" s="108"/>
      <c r="I76" s="109"/>
      <c r="J76" s="159" t="s">
        <v>410</v>
      </c>
      <c r="K76" s="108"/>
      <c r="L76" s="108"/>
      <c r="M76" s="108"/>
      <c r="N76" s="108"/>
      <c r="O76" s="108"/>
      <c r="P76" s="108"/>
      <c r="Q76" s="108"/>
      <c r="R76" s="108"/>
      <c r="S76" s="160" t="s">
        <v>447</v>
      </c>
    </row>
    <row r="77" spans="1:19" ht="253.5" customHeight="1" x14ac:dyDescent="0.25">
      <c r="A77" s="336" t="s">
        <v>167</v>
      </c>
      <c r="B77" s="112" t="s">
        <v>166</v>
      </c>
      <c r="C77" s="154" t="s">
        <v>448</v>
      </c>
      <c r="D77" s="91" t="s">
        <v>449</v>
      </c>
      <c r="E77" s="139" t="s">
        <v>30</v>
      </c>
      <c r="F77" s="95">
        <f>IFERROR((F78/(F79+F81)),0)</f>
        <v>0</v>
      </c>
      <c r="G77" s="95">
        <f>IFERROR((G78/(G79+G81)),0)</f>
        <v>0</v>
      </c>
      <c r="H77" s="95">
        <f>IFERROR((H78/(H79+H81)),0)</f>
        <v>0</v>
      </c>
      <c r="I77" s="93">
        <v>2049690</v>
      </c>
      <c r="J77" s="156">
        <f>IFERROR((SUM(J78:J81)),0)</f>
        <v>2681032</v>
      </c>
      <c r="K77" s="155">
        <f t="shared" ref="K77:R77" si="5">IFERROR((K78/(K79+K81)),0)</f>
        <v>0</v>
      </c>
      <c r="L77" s="155">
        <f t="shared" si="5"/>
        <v>0</v>
      </c>
      <c r="M77" s="155">
        <f t="shared" si="5"/>
        <v>0</v>
      </c>
      <c r="N77" s="155">
        <f t="shared" si="5"/>
        <v>0</v>
      </c>
      <c r="O77" s="155">
        <f t="shared" si="5"/>
        <v>0</v>
      </c>
      <c r="P77" s="155">
        <f t="shared" si="5"/>
        <v>0</v>
      </c>
      <c r="Q77" s="155">
        <f t="shared" si="5"/>
        <v>0</v>
      </c>
      <c r="R77" s="155">
        <f t="shared" si="5"/>
        <v>0</v>
      </c>
      <c r="S77" s="161" t="s">
        <v>167</v>
      </c>
    </row>
    <row r="78" spans="1:19" ht="20.25" customHeight="1" x14ac:dyDescent="0.25">
      <c r="A78" s="332"/>
      <c r="B78" s="40" t="s">
        <v>49</v>
      </c>
      <c r="C78" s="46" t="s">
        <v>39</v>
      </c>
      <c r="D78" s="37" t="s">
        <v>450</v>
      </c>
      <c r="E78" s="96" t="s">
        <v>30</v>
      </c>
      <c r="F78" s="97">
        <v>0</v>
      </c>
      <c r="G78" s="97">
        <v>0</v>
      </c>
      <c r="H78" s="97">
        <v>0</v>
      </c>
      <c r="I78" s="56"/>
      <c r="J78" s="100">
        <f>'Ввод данных'!D56</f>
        <v>1791831.9</v>
      </c>
      <c r="K78" s="97">
        <v>0</v>
      </c>
      <c r="L78" s="97">
        <v>0</v>
      </c>
      <c r="M78" s="97">
        <v>0</v>
      </c>
      <c r="N78" s="97">
        <v>0</v>
      </c>
      <c r="O78" s="97">
        <v>0</v>
      </c>
      <c r="P78" s="97">
        <v>0</v>
      </c>
      <c r="Q78" s="97">
        <v>0</v>
      </c>
      <c r="R78" s="97">
        <v>0</v>
      </c>
      <c r="S78" s="67" t="s">
        <v>168</v>
      </c>
    </row>
    <row r="79" spans="1:19" x14ac:dyDescent="0.25">
      <c r="A79" s="332"/>
      <c r="B79" s="55" t="s">
        <v>52</v>
      </c>
      <c r="C79" s="46" t="s">
        <v>39</v>
      </c>
      <c r="D79" s="37" t="s">
        <v>451</v>
      </c>
      <c r="E79" s="96" t="s">
        <v>30</v>
      </c>
      <c r="F79" s="97">
        <f>F28</f>
        <v>0</v>
      </c>
      <c r="G79" s="97">
        <f>G28</f>
        <v>0</v>
      </c>
      <c r="H79" s="97">
        <f>H28</f>
        <v>0</v>
      </c>
      <c r="I79" s="56"/>
      <c r="J79" s="100">
        <f>'Ввод данных'!D57</f>
        <v>726922.1</v>
      </c>
      <c r="K79" s="97">
        <f t="shared" ref="K79:R79" si="6">K28</f>
        <v>0</v>
      </c>
      <c r="L79" s="97">
        <f t="shared" si="6"/>
        <v>0</v>
      </c>
      <c r="M79" s="97">
        <f t="shared" si="6"/>
        <v>0</v>
      </c>
      <c r="N79" s="97">
        <f t="shared" si="6"/>
        <v>0</v>
      </c>
      <c r="O79" s="97">
        <f t="shared" si="6"/>
        <v>0</v>
      </c>
      <c r="P79" s="97">
        <f t="shared" si="6"/>
        <v>0</v>
      </c>
      <c r="Q79" s="97">
        <f t="shared" si="6"/>
        <v>0</v>
      </c>
      <c r="R79" s="97">
        <f t="shared" si="6"/>
        <v>0</v>
      </c>
      <c r="S79" s="67" t="s">
        <v>169</v>
      </c>
    </row>
    <row r="80" spans="1:19" x14ac:dyDescent="0.25">
      <c r="A80" s="332"/>
      <c r="B80" s="55" t="s">
        <v>55</v>
      </c>
      <c r="C80" s="46" t="s">
        <v>39</v>
      </c>
      <c r="D80" s="37" t="s">
        <v>452</v>
      </c>
      <c r="E80" s="96" t="s">
        <v>30</v>
      </c>
      <c r="F80" s="152"/>
      <c r="G80" s="152"/>
      <c r="H80" s="152"/>
      <c r="I80" s="56"/>
      <c r="J80" s="100">
        <f>'Ввод данных'!D58</f>
        <v>0</v>
      </c>
      <c r="K80" s="152"/>
      <c r="L80" s="152"/>
      <c r="M80" s="152"/>
      <c r="N80" s="152"/>
      <c r="O80" s="152"/>
      <c r="P80" s="152"/>
      <c r="Q80" s="152"/>
      <c r="R80" s="152"/>
      <c r="S80" s="67" t="s">
        <v>170</v>
      </c>
    </row>
    <row r="81" spans="1:19" ht="14.65" customHeight="1" x14ac:dyDescent="0.25">
      <c r="A81" s="333"/>
      <c r="B81" s="162" t="s">
        <v>58</v>
      </c>
      <c r="C81" s="50" t="s">
        <v>39</v>
      </c>
      <c r="D81" s="106" t="s">
        <v>453</v>
      </c>
      <c r="E81" s="107" t="s">
        <v>30</v>
      </c>
      <c r="F81" s="108">
        <f>F29</f>
        <v>0</v>
      </c>
      <c r="G81" s="108">
        <f>G29</f>
        <v>0</v>
      </c>
      <c r="H81" s="108">
        <f>H29</f>
        <v>0</v>
      </c>
      <c r="I81" s="109"/>
      <c r="J81" s="110">
        <f>'Ввод данных'!D59</f>
        <v>162278</v>
      </c>
      <c r="K81" s="108">
        <f t="shared" ref="K81:R81" si="7">K29</f>
        <v>0</v>
      </c>
      <c r="L81" s="108">
        <f t="shared" si="7"/>
        <v>0</v>
      </c>
      <c r="M81" s="108">
        <f t="shared" si="7"/>
        <v>0</v>
      </c>
      <c r="N81" s="108">
        <f t="shared" si="7"/>
        <v>0</v>
      </c>
      <c r="O81" s="108">
        <f t="shared" si="7"/>
        <v>0</v>
      </c>
      <c r="P81" s="108">
        <f t="shared" si="7"/>
        <v>0</v>
      </c>
      <c r="Q81" s="108">
        <f t="shared" si="7"/>
        <v>0</v>
      </c>
      <c r="R81" s="108">
        <f t="shared" si="7"/>
        <v>0</v>
      </c>
      <c r="S81" s="111" t="s">
        <v>171</v>
      </c>
    </row>
    <row r="82" spans="1:19" ht="50.65" customHeight="1" x14ac:dyDescent="0.25">
      <c r="A82" s="331" t="s">
        <v>308</v>
      </c>
      <c r="B82" s="145" t="s">
        <v>454</v>
      </c>
      <c r="C82" s="146" t="s">
        <v>455</v>
      </c>
      <c r="D82" s="147">
        <v>10</v>
      </c>
      <c r="E82" s="128" t="s">
        <v>30</v>
      </c>
      <c r="F82" s="148">
        <f>IFERROR((F83/(#REF!+F85)),0)</f>
        <v>0</v>
      </c>
      <c r="G82" s="148">
        <f>IFERROR((G83/(#REF!+G85)),0)</f>
        <v>0</v>
      </c>
      <c r="H82" s="148">
        <f>IFERROR((H83/(#REF!+H85)),0)</f>
        <v>0</v>
      </c>
      <c r="I82" s="56">
        <v>3.98</v>
      </c>
      <c r="J82" s="149">
        <f>IFERROR(J83/(J84+J85),0)</f>
        <v>4.7468075737560547</v>
      </c>
      <c r="K82" s="120">
        <f>IFERROR((K83/(#REF!+K85)),0)</f>
        <v>0</v>
      </c>
      <c r="L82" s="120">
        <f>IFERROR((L83/(#REF!+L85)),0)</f>
        <v>0</v>
      </c>
      <c r="M82" s="120">
        <f>IFERROR((M83/(#REF!+M85)),0)</f>
        <v>0</v>
      </c>
      <c r="N82" s="120">
        <f>IFERROR((N83/(#REF!+N85)),0)</f>
        <v>0</v>
      </c>
      <c r="O82" s="120">
        <f>IFERROR((O83/(#REF!+O85)),0)</f>
        <v>0</v>
      </c>
      <c r="P82" s="120">
        <f>IFERROR((P83/(#REF!+P85)),0)</f>
        <v>0</v>
      </c>
      <c r="Q82" s="120">
        <f>IFERROR((Q83/(#REF!+Q85)),0)</f>
        <v>0</v>
      </c>
      <c r="R82" s="120">
        <f>IFERROR((R83/(#REF!+R85)),0)</f>
        <v>0</v>
      </c>
      <c r="S82" s="56" t="s">
        <v>308</v>
      </c>
    </row>
    <row r="83" spans="1:19" ht="20.25" customHeight="1" x14ac:dyDescent="0.25">
      <c r="A83" s="332"/>
      <c r="B83" s="53" t="s">
        <v>456</v>
      </c>
      <c r="C83" s="46" t="s">
        <v>173</v>
      </c>
      <c r="D83" s="37" t="s">
        <v>457</v>
      </c>
      <c r="E83" s="96" t="s">
        <v>30</v>
      </c>
      <c r="F83" s="97">
        <v>0</v>
      </c>
      <c r="G83" s="97">
        <v>0</v>
      </c>
      <c r="H83" s="97">
        <v>0</v>
      </c>
      <c r="I83" s="56"/>
      <c r="J83" s="100">
        <f>'Ввод данных'!D60</f>
        <v>2156</v>
      </c>
      <c r="K83" s="97">
        <v>0</v>
      </c>
      <c r="L83" s="97">
        <v>0</v>
      </c>
      <c r="M83" s="97">
        <v>0</v>
      </c>
      <c r="N83" s="97">
        <v>0</v>
      </c>
      <c r="O83" s="97">
        <v>0</v>
      </c>
      <c r="P83" s="97">
        <v>0</v>
      </c>
      <c r="Q83" s="97">
        <v>0</v>
      </c>
      <c r="R83" s="97">
        <v>0</v>
      </c>
      <c r="S83" s="56" t="s">
        <v>174</v>
      </c>
    </row>
    <row r="84" spans="1:19" ht="22.5" x14ac:dyDescent="0.25">
      <c r="A84" s="332"/>
      <c r="B84" s="53" t="s">
        <v>88</v>
      </c>
      <c r="C84" s="46" t="s">
        <v>400</v>
      </c>
      <c r="D84" s="37" t="s">
        <v>458</v>
      </c>
      <c r="E84" s="96" t="s">
        <v>90</v>
      </c>
      <c r="F84" s="152"/>
      <c r="G84" s="152"/>
      <c r="H84" s="152"/>
      <c r="I84" s="56"/>
      <c r="J84" s="100">
        <f>'Ввод данных'!D26</f>
        <v>435.5</v>
      </c>
      <c r="K84" s="152"/>
      <c r="L84" s="152"/>
      <c r="M84" s="152"/>
      <c r="N84" s="152"/>
      <c r="O84" s="152"/>
      <c r="P84" s="152"/>
      <c r="Q84" s="152"/>
      <c r="R84" s="152"/>
      <c r="S84" s="67" t="s">
        <v>91</v>
      </c>
    </row>
    <row r="85" spans="1:19" ht="14.65" customHeight="1" x14ac:dyDescent="0.25">
      <c r="A85" s="333"/>
      <c r="B85" s="150" t="s">
        <v>92</v>
      </c>
      <c r="C85" s="135" t="s">
        <v>402</v>
      </c>
      <c r="D85" s="151" t="s">
        <v>459</v>
      </c>
      <c r="E85" s="137" t="s">
        <v>90</v>
      </c>
      <c r="F85" s="152">
        <f>F34</f>
        <v>0</v>
      </c>
      <c r="G85" s="152">
        <f>G34</f>
        <v>0</v>
      </c>
      <c r="H85" s="152">
        <f>H34</f>
        <v>0</v>
      </c>
      <c r="I85" s="104"/>
      <c r="J85" s="153">
        <f>'Ввод данных'!D27</f>
        <v>18.7</v>
      </c>
      <c r="K85" s="152">
        <f t="shared" ref="K85:R85" si="8">K34</f>
        <v>0</v>
      </c>
      <c r="L85" s="152">
        <f t="shared" si="8"/>
        <v>0</v>
      </c>
      <c r="M85" s="152">
        <f t="shared" si="8"/>
        <v>0</v>
      </c>
      <c r="N85" s="152">
        <f t="shared" si="8"/>
        <v>0</v>
      </c>
      <c r="O85" s="152">
        <f t="shared" si="8"/>
        <v>0</v>
      </c>
      <c r="P85" s="152">
        <f t="shared" si="8"/>
        <v>0</v>
      </c>
      <c r="Q85" s="152">
        <f t="shared" si="8"/>
        <v>0</v>
      </c>
      <c r="R85" s="152">
        <f t="shared" si="8"/>
        <v>0</v>
      </c>
      <c r="S85" s="88" t="s">
        <v>94</v>
      </c>
    </row>
    <row r="86" spans="1:19" ht="162" customHeight="1" x14ac:dyDescent="0.25">
      <c r="A86" s="344" t="s">
        <v>309</v>
      </c>
      <c r="B86" s="163" t="s">
        <v>460</v>
      </c>
      <c r="C86" s="90" t="s">
        <v>461</v>
      </c>
      <c r="D86" s="91" t="s">
        <v>462</v>
      </c>
      <c r="E86" s="33" t="s">
        <v>86</v>
      </c>
      <c r="F86" s="92">
        <f>IFERROR(((F87+#REF!*#REF!)/(#REF!+#REF!)),0)</f>
        <v>0</v>
      </c>
      <c r="G86" s="92">
        <f>IFERROR(((G87+#REF!*#REF!)/(#REF!+#REF!)),0)</f>
        <v>0</v>
      </c>
      <c r="H86" s="92">
        <f>IFERROR(((H87+#REF!*#REF!)/(#REF!+#REF!)),0)</f>
        <v>0</v>
      </c>
      <c r="I86" s="93">
        <v>22.9</v>
      </c>
      <c r="J86" s="94">
        <f>IFERROR((J87+J88+J90+J92)/(J94+J95+J96+J97+J98+J99)*100,0)</f>
        <v>19.512885868026057</v>
      </c>
      <c r="K86" s="95">
        <f>IFERROR(((K87+#REF!*#REF!)/(#REF!+#REF!)),0)</f>
        <v>0</v>
      </c>
      <c r="L86" s="95">
        <f>IFERROR(((L87+#REF!*#REF!)/(#REF!+#REF!)),0)</f>
        <v>0</v>
      </c>
      <c r="M86" s="95">
        <f>IFERROR(((M87+#REF!*#REF!)/(#REF!+#REF!)),0)</f>
        <v>0</v>
      </c>
      <c r="N86" s="95">
        <f>IFERROR(((N87+#REF!*#REF!)/(#REF!+#REF!)),0)</f>
        <v>0</v>
      </c>
      <c r="O86" s="95">
        <f>IFERROR(((O87+#REF!*#REF!)/(#REF!+#REF!)),0)</f>
        <v>0</v>
      </c>
      <c r="P86" s="95">
        <f>IFERROR(((P87+#REF!*#REF!)/(#REF!+#REF!)),0)</f>
        <v>0</v>
      </c>
      <c r="Q86" s="95">
        <f>IFERROR(((Q87+#REF!*#REF!)/(#REF!+#REF!)),0)</f>
        <v>0</v>
      </c>
      <c r="R86" s="95">
        <f>IFERROR(((R87+#REF!*#REF!)/(#REF!+#REF!)),0)</f>
        <v>0</v>
      </c>
      <c r="S86" s="93" t="s">
        <v>309</v>
      </c>
    </row>
    <row r="87" spans="1:19" ht="20.25" customHeight="1" x14ac:dyDescent="0.25">
      <c r="A87" s="345"/>
      <c r="B87" s="164" t="s">
        <v>175</v>
      </c>
      <c r="C87" s="46" t="s">
        <v>176</v>
      </c>
      <c r="D87" s="37" t="s">
        <v>463</v>
      </c>
      <c r="E87" s="96" t="s">
        <v>90</v>
      </c>
      <c r="F87" s="97">
        <v>0</v>
      </c>
      <c r="G87" s="97">
        <v>0</v>
      </c>
      <c r="H87" s="97">
        <v>0</v>
      </c>
      <c r="I87" s="56"/>
      <c r="J87" s="100">
        <f>'Ввод данных'!D61</f>
        <v>1378</v>
      </c>
      <c r="K87" s="97">
        <v>0</v>
      </c>
      <c r="L87" s="97">
        <v>0</v>
      </c>
      <c r="M87" s="97">
        <v>0</v>
      </c>
      <c r="N87" s="97">
        <v>0</v>
      </c>
      <c r="O87" s="97">
        <v>0</v>
      </c>
      <c r="P87" s="97">
        <v>0</v>
      </c>
      <c r="Q87" s="97">
        <v>0</v>
      </c>
      <c r="R87" s="97">
        <v>0</v>
      </c>
      <c r="S87" s="56" t="s">
        <v>177</v>
      </c>
    </row>
    <row r="88" spans="1:19" ht="20.25" customHeight="1" x14ac:dyDescent="0.25">
      <c r="A88" s="345"/>
      <c r="B88" s="164" t="s">
        <v>178</v>
      </c>
      <c r="C88" s="46" t="s">
        <v>39</v>
      </c>
      <c r="D88" s="37" t="s">
        <v>464</v>
      </c>
      <c r="E88" s="96" t="s">
        <v>90</v>
      </c>
      <c r="F88" s="97"/>
      <c r="G88" s="97"/>
      <c r="H88" s="97"/>
      <c r="I88" s="56"/>
      <c r="J88" s="100">
        <f>'Ввод данных'!D62</f>
        <v>0</v>
      </c>
      <c r="K88" s="97"/>
      <c r="L88" s="97"/>
      <c r="M88" s="97"/>
      <c r="N88" s="97"/>
      <c r="O88" s="97"/>
      <c r="P88" s="97"/>
      <c r="Q88" s="97"/>
      <c r="R88" s="97"/>
      <c r="S88" s="56" t="s">
        <v>179</v>
      </c>
    </row>
    <row r="89" spans="1:19" ht="30.4" customHeight="1" x14ac:dyDescent="0.25">
      <c r="A89" s="345"/>
      <c r="B89" s="164" t="s">
        <v>180</v>
      </c>
      <c r="C89" s="46" t="s">
        <v>465</v>
      </c>
      <c r="D89" s="37" t="s">
        <v>466</v>
      </c>
      <c r="E89" s="96" t="s">
        <v>90</v>
      </c>
      <c r="F89" s="97"/>
      <c r="G89" s="97"/>
      <c r="H89" s="97"/>
      <c r="I89" s="56"/>
      <c r="J89" s="100">
        <f>'Ввод данных'!D63</f>
        <v>0</v>
      </c>
      <c r="K89" s="97"/>
      <c r="L89" s="97"/>
      <c r="M89" s="97"/>
      <c r="N89" s="97"/>
      <c r="O89" s="97"/>
      <c r="P89" s="97"/>
      <c r="Q89" s="97"/>
      <c r="R89" s="97"/>
      <c r="S89" s="56" t="s">
        <v>182</v>
      </c>
    </row>
    <row r="90" spans="1:19" ht="20.25" customHeight="1" x14ac:dyDescent="0.25">
      <c r="A90" s="345"/>
      <c r="B90" s="164" t="s">
        <v>183</v>
      </c>
      <c r="C90" s="46" t="s">
        <v>39</v>
      </c>
      <c r="D90" s="37" t="s">
        <v>467</v>
      </c>
      <c r="E90" s="96" t="s">
        <v>90</v>
      </c>
      <c r="F90" s="97"/>
      <c r="G90" s="97"/>
      <c r="H90" s="97"/>
      <c r="I90" s="56"/>
      <c r="J90" s="100">
        <f>'Ввод данных'!D64</f>
        <v>0</v>
      </c>
      <c r="K90" s="97"/>
      <c r="L90" s="97"/>
      <c r="M90" s="97"/>
      <c r="N90" s="97"/>
      <c r="O90" s="97"/>
      <c r="P90" s="97"/>
      <c r="Q90" s="97"/>
      <c r="R90" s="97"/>
      <c r="S90" s="56" t="s">
        <v>184</v>
      </c>
    </row>
    <row r="91" spans="1:19" ht="20.25" customHeight="1" x14ac:dyDescent="0.25">
      <c r="A91" s="345"/>
      <c r="B91" s="164" t="s">
        <v>185</v>
      </c>
      <c r="C91" s="46" t="s">
        <v>186</v>
      </c>
      <c r="D91" s="37" t="s">
        <v>468</v>
      </c>
      <c r="E91" s="96" t="s">
        <v>90</v>
      </c>
      <c r="F91" s="97"/>
      <c r="G91" s="97"/>
      <c r="H91" s="97"/>
      <c r="I91" s="56"/>
      <c r="J91" s="100">
        <f>'Ввод данных'!D65</f>
        <v>0</v>
      </c>
      <c r="K91" s="97"/>
      <c r="L91" s="97"/>
      <c r="M91" s="97"/>
      <c r="N91" s="97"/>
      <c r="O91" s="97"/>
      <c r="P91" s="97"/>
      <c r="Q91" s="97"/>
      <c r="R91" s="97"/>
      <c r="S91" s="56" t="s">
        <v>187</v>
      </c>
    </row>
    <row r="92" spans="1:19" ht="20.25" customHeight="1" x14ac:dyDescent="0.25">
      <c r="A92" s="345"/>
      <c r="B92" s="164" t="s">
        <v>188</v>
      </c>
      <c r="C92" s="46" t="s">
        <v>39</v>
      </c>
      <c r="D92" s="37" t="s">
        <v>469</v>
      </c>
      <c r="E92" s="96" t="s">
        <v>90</v>
      </c>
      <c r="F92" s="97"/>
      <c r="G92" s="97"/>
      <c r="H92" s="97"/>
      <c r="I92" s="56"/>
      <c r="J92" s="100">
        <f>'Ввод данных'!D66</f>
        <v>0</v>
      </c>
      <c r="K92" s="97"/>
      <c r="L92" s="97"/>
      <c r="M92" s="97"/>
      <c r="N92" s="97"/>
      <c r="O92" s="97"/>
      <c r="P92" s="97"/>
      <c r="Q92" s="97"/>
      <c r="R92" s="97"/>
      <c r="S92" s="56" t="s">
        <v>189</v>
      </c>
    </row>
    <row r="93" spans="1:19" ht="20.25" customHeight="1" x14ac:dyDescent="0.25">
      <c r="A93" s="345"/>
      <c r="B93" s="164" t="s">
        <v>190</v>
      </c>
      <c r="C93" s="46" t="s">
        <v>191</v>
      </c>
      <c r="D93" s="37" t="s">
        <v>470</v>
      </c>
      <c r="E93" s="96" t="s">
        <v>90</v>
      </c>
      <c r="F93" s="97"/>
      <c r="G93" s="97"/>
      <c r="H93" s="97"/>
      <c r="I93" s="56"/>
      <c r="J93" s="100">
        <f>'Ввод данных'!D67</f>
        <v>0</v>
      </c>
      <c r="K93" s="97"/>
      <c r="L93" s="97"/>
      <c r="M93" s="97"/>
      <c r="N93" s="97"/>
      <c r="O93" s="97"/>
      <c r="P93" s="97"/>
      <c r="Q93" s="97"/>
      <c r="R93" s="97"/>
      <c r="S93" s="56" t="s">
        <v>192</v>
      </c>
    </row>
    <row r="94" spans="1:19" x14ac:dyDescent="0.25">
      <c r="A94" s="345"/>
      <c r="B94" s="165" t="s">
        <v>471</v>
      </c>
      <c r="C94" s="46" t="s">
        <v>472</v>
      </c>
      <c r="D94" s="37" t="s">
        <v>473</v>
      </c>
      <c r="E94" s="96" t="s">
        <v>90</v>
      </c>
      <c r="F94" s="97"/>
      <c r="G94" s="97"/>
      <c r="H94" s="97"/>
      <c r="I94" s="56"/>
      <c r="J94" s="100">
        <f>'Ввод данных'!D50</f>
        <v>1737</v>
      </c>
      <c r="K94" s="97"/>
      <c r="L94" s="97"/>
      <c r="M94" s="97"/>
      <c r="N94" s="97"/>
      <c r="O94" s="97"/>
      <c r="P94" s="97"/>
      <c r="Q94" s="97"/>
      <c r="R94" s="97"/>
      <c r="S94" s="56" t="s">
        <v>153</v>
      </c>
    </row>
    <row r="95" spans="1:19" x14ac:dyDescent="0.25">
      <c r="A95" s="345"/>
      <c r="B95" s="165" t="s">
        <v>474</v>
      </c>
      <c r="C95" s="46" t="s">
        <v>475</v>
      </c>
      <c r="D95" s="37" t="s">
        <v>476</v>
      </c>
      <c r="E95" s="96" t="s">
        <v>90</v>
      </c>
      <c r="F95" s="97"/>
      <c r="G95" s="97"/>
      <c r="H95" s="97"/>
      <c r="I95" s="56"/>
      <c r="J95" s="100">
        <f>'Ввод данных'!D51</f>
        <v>4238</v>
      </c>
      <c r="K95" s="97"/>
      <c r="L95" s="97"/>
      <c r="M95" s="97"/>
      <c r="N95" s="97"/>
      <c r="O95" s="97"/>
      <c r="P95" s="97"/>
      <c r="Q95" s="97"/>
      <c r="R95" s="97"/>
      <c r="S95" s="56" t="s">
        <v>156</v>
      </c>
    </row>
    <row r="96" spans="1:19" x14ac:dyDescent="0.25">
      <c r="A96" s="345"/>
      <c r="B96" s="166" t="s">
        <v>477</v>
      </c>
      <c r="C96" s="135" t="s">
        <v>478</v>
      </c>
      <c r="D96" s="37" t="s">
        <v>479</v>
      </c>
      <c r="E96" s="96" t="s">
        <v>90</v>
      </c>
      <c r="F96" s="97"/>
      <c r="G96" s="97"/>
      <c r="H96" s="97"/>
      <c r="I96" s="56"/>
      <c r="J96" s="100">
        <f>'Ввод данных'!D52</f>
        <v>597</v>
      </c>
      <c r="K96" s="97"/>
      <c r="L96" s="97"/>
      <c r="M96" s="97"/>
      <c r="N96" s="97"/>
      <c r="O96" s="97"/>
      <c r="P96" s="97"/>
      <c r="Q96" s="97"/>
      <c r="R96" s="97"/>
      <c r="S96" s="56" t="s">
        <v>159</v>
      </c>
    </row>
    <row r="97" spans="1:19" ht="20.25" customHeight="1" x14ac:dyDescent="0.25">
      <c r="A97" s="345"/>
      <c r="B97" s="165" t="s">
        <v>193</v>
      </c>
      <c r="C97" s="46" t="s">
        <v>194</v>
      </c>
      <c r="D97" s="37" t="s">
        <v>480</v>
      </c>
      <c r="E97" s="96" t="s">
        <v>90</v>
      </c>
      <c r="F97" s="97"/>
      <c r="G97" s="97"/>
      <c r="H97" s="97"/>
      <c r="I97" s="56"/>
      <c r="J97" s="100">
        <f>'Ввод данных'!D68</f>
        <v>490</v>
      </c>
      <c r="K97" s="97"/>
      <c r="L97" s="97"/>
      <c r="M97" s="97"/>
      <c r="N97" s="97"/>
      <c r="O97" s="97"/>
      <c r="P97" s="97"/>
      <c r="Q97" s="97"/>
      <c r="R97" s="97"/>
      <c r="S97" s="56" t="s">
        <v>195</v>
      </c>
    </row>
    <row r="98" spans="1:19" x14ac:dyDescent="0.25">
      <c r="A98" s="345"/>
      <c r="B98" s="165" t="s">
        <v>196</v>
      </c>
      <c r="C98" s="46" t="s">
        <v>197</v>
      </c>
      <c r="D98" s="37" t="s">
        <v>481</v>
      </c>
      <c r="E98" s="96" t="s">
        <v>90</v>
      </c>
      <c r="F98" s="97"/>
      <c r="G98" s="97"/>
      <c r="H98" s="97"/>
      <c r="I98" s="56"/>
      <c r="J98" s="100">
        <f>'Ввод данных'!D69</f>
        <v>0</v>
      </c>
      <c r="K98" s="97"/>
      <c r="L98" s="97"/>
      <c r="M98" s="97"/>
      <c r="N98" s="97"/>
      <c r="O98" s="97"/>
      <c r="P98" s="97"/>
      <c r="Q98" s="97"/>
      <c r="R98" s="97"/>
      <c r="S98" s="56" t="s">
        <v>198</v>
      </c>
    </row>
    <row r="99" spans="1:19" ht="14.65" customHeight="1" x14ac:dyDescent="0.25">
      <c r="A99" s="346"/>
      <c r="B99" s="167" t="s">
        <v>199</v>
      </c>
      <c r="C99" s="50" t="s">
        <v>200</v>
      </c>
      <c r="D99" s="106" t="s">
        <v>482</v>
      </c>
      <c r="E99" s="107" t="s">
        <v>90</v>
      </c>
      <c r="F99" s="108"/>
      <c r="G99" s="108"/>
      <c r="H99" s="108"/>
      <c r="I99" s="109"/>
      <c r="J99" s="110">
        <f>'Ввод данных'!D70</f>
        <v>0</v>
      </c>
      <c r="K99" s="108"/>
      <c r="L99" s="108"/>
      <c r="M99" s="108"/>
      <c r="N99" s="108"/>
      <c r="O99" s="108"/>
      <c r="P99" s="108"/>
      <c r="Q99" s="108"/>
      <c r="R99" s="108"/>
      <c r="S99" s="109" t="s">
        <v>201</v>
      </c>
    </row>
    <row r="100" spans="1:19" ht="172.15" customHeight="1" x14ac:dyDescent="0.25">
      <c r="A100" s="341" t="s">
        <v>310</v>
      </c>
      <c r="B100" s="168" t="s">
        <v>483</v>
      </c>
      <c r="C100" s="146" t="s">
        <v>484</v>
      </c>
      <c r="D100" s="147">
        <v>12</v>
      </c>
      <c r="E100" s="128" t="s">
        <v>86</v>
      </c>
      <c r="F100" s="148">
        <f>IFERROR((F101/(#REF!+F104)),0)</f>
        <v>0</v>
      </c>
      <c r="G100" s="148">
        <f>IFERROR((G101/(#REF!+G104)),0)</f>
        <v>0</v>
      </c>
      <c r="H100" s="148">
        <f>IFERROR((H101/(#REF!+H104)),0)</f>
        <v>0</v>
      </c>
      <c r="I100" s="56">
        <v>52</v>
      </c>
      <c r="J100" s="149">
        <f>IFERROR((J104*J101+(-1^J104)*(J102+J103))/J101*100,0)</f>
        <v>53.661202185792348</v>
      </c>
      <c r="K100" s="120">
        <f>IFERROR((K101/(#REF!+K104)),0)</f>
        <v>0</v>
      </c>
      <c r="L100" s="120">
        <f>IFERROR((L101/(#REF!+L104)),0)</f>
        <v>0</v>
      </c>
      <c r="M100" s="120">
        <f>IFERROR((M101/(#REF!+M104)),0)</f>
        <v>0</v>
      </c>
      <c r="N100" s="120">
        <f>IFERROR((N101/(#REF!+N104)),0)</f>
        <v>0</v>
      </c>
      <c r="O100" s="120">
        <f>IFERROR((O101/(#REF!+O104)),0)</f>
        <v>0</v>
      </c>
      <c r="P100" s="120">
        <f>IFERROR((P101/(#REF!+P104)),0)</f>
        <v>0</v>
      </c>
      <c r="Q100" s="120">
        <f>IFERROR((Q101/(#REF!+Q104)),0)</f>
        <v>0</v>
      </c>
      <c r="R100" s="120">
        <f>IFERROR((R101/(#REF!+R104)),0)</f>
        <v>0</v>
      </c>
      <c r="S100" s="56" t="s">
        <v>310</v>
      </c>
    </row>
    <row r="101" spans="1:19" ht="21" x14ac:dyDescent="0.25">
      <c r="A101" s="342"/>
      <c r="B101" s="164" t="s">
        <v>202</v>
      </c>
      <c r="C101" s="48" t="s">
        <v>203</v>
      </c>
      <c r="D101" s="37" t="s">
        <v>485</v>
      </c>
      <c r="E101" s="96" t="s">
        <v>90</v>
      </c>
      <c r="F101" s="97">
        <v>0</v>
      </c>
      <c r="G101" s="97">
        <v>0</v>
      </c>
      <c r="H101" s="97">
        <v>0</v>
      </c>
      <c r="I101" s="56"/>
      <c r="J101" s="100">
        <f>'Ввод данных'!D71</f>
        <v>1830</v>
      </c>
      <c r="K101" s="97">
        <v>0</v>
      </c>
      <c r="L101" s="97">
        <v>0</v>
      </c>
      <c r="M101" s="97">
        <v>0</v>
      </c>
      <c r="N101" s="97">
        <v>0</v>
      </c>
      <c r="O101" s="97">
        <v>0</v>
      </c>
      <c r="P101" s="97">
        <v>0</v>
      </c>
      <c r="Q101" s="97">
        <v>0</v>
      </c>
      <c r="R101" s="97">
        <v>0</v>
      </c>
      <c r="S101" s="67" t="s">
        <v>204</v>
      </c>
    </row>
    <row r="102" spans="1:19" ht="20.25" customHeight="1" x14ac:dyDescent="0.25">
      <c r="A102" s="342"/>
      <c r="B102" s="164" t="s">
        <v>205</v>
      </c>
      <c r="C102" s="48" t="s">
        <v>206</v>
      </c>
      <c r="D102" s="37" t="s">
        <v>486</v>
      </c>
      <c r="E102" s="96" t="s">
        <v>90</v>
      </c>
      <c r="F102" s="152"/>
      <c r="G102" s="152"/>
      <c r="H102" s="152"/>
      <c r="I102" s="56"/>
      <c r="J102" s="100">
        <f>'Ввод данных'!D72</f>
        <v>719</v>
      </c>
      <c r="K102" s="152"/>
      <c r="L102" s="152"/>
      <c r="M102" s="152"/>
      <c r="N102" s="152"/>
      <c r="O102" s="152"/>
      <c r="P102" s="152"/>
      <c r="Q102" s="152"/>
      <c r="R102" s="152"/>
      <c r="S102" s="67" t="s">
        <v>207</v>
      </c>
    </row>
    <row r="103" spans="1:19" ht="20.25" customHeight="1" x14ac:dyDescent="0.25">
      <c r="A103" s="342"/>
      <c r="B103" s="164" t="s">
        <v>208</v>
      </c>
      <c r="C103" s="48" t="s">
        <v>209</v>
      </c>
      <c r="D103" s="37" t="s">
        <v>487</v>
      </c>
      <c r="E103" s="96" t="s">
        <v>90</v>
      </c>
      <c r="F103" s="152"/>
      <c r="G103" s="152"/>
      <c r="H103" s="152"/>
      <c r="I103" s="56"/>
      <c r="J103" s="100">
        <f>'Ввод данных'!D73</f>
        <v>129</v>
      </c>
      <c r="K103" s="152"/>
      <c r="L103" s="152"/>
      <c r="M103" s="152"/>
      <c r="N103" s="152"/>
      <c r="O103" s="152"/>
      <c r="P103" s="152"/>
      <c r="Q103" s="152"/>
      <c r="R103" s="152"/>
      <c r="S103" s="67" t="s">
        <v>210</v>
      </c>
    </row>
    <row r="104" spans="1:19" ht="14.65" customHeight="1" x14ac:dyDescent="0.25">
      <c r="A104" s="343"/>
      <c r="B104" s="169" t="s">
        <v>211</v>
      </c>
      <c r="C104" s="50" t="s">
        <v>212</v>
      </c>
      <c r="D104" s="106" t="s">
        <v>488</v>
      </c>
      <c r="E104" s="107" t="s">
        <v>164</v>
      </c>
      <c r="F104" s="108">
        <f>F60</f>
        <v>0</v>
      </c>
      <c r="G104" s="108">
        <f>G60</f>
        <v>0</v>
      </c>
      <c r="H104" s="108">
        <f>H60</f>
        <v>0</v>
      </c>
      <c r="I104" s="109"/>
      <c r="J104" s="110">
        <f>'Ввод данных'!D74</f>
        <v>1</v>
      </c>
      <c r="K104" s="108">
        <f t="shared" ref="K104:R104" si="9">K60</f>
        <v>0</v>
      </c>
      <c r="L104" s="108">
        <f t="shared" si="9"/>
        <v>0</v>
      </c>
      <c r="M104" s="108">
        <f t="shared" si="9"/>
        <v>0</v>
      </c>
      <c r="N104" s="108">
        <f t="shared" si="9"/>
        <v>0</v>
      </c>
      <c r="O104" s="108">
        <f t="shared" si="9"/>
        <v>0</v>
      </c>
      <c r="P104" s="108">
        <f t="shared" si="9"/>
        <v>0</v>
      </c>
      <c r="Q104" s="108">
        <f t="shared" si="9"/>
        <v>0</v>
      </c>
      <c r="R104" s="108">
        <f t="shared" si="9"/>
        <v>0</v>
      </c>
      <c r="S104" s="111" t="s">
        <v>213</v>
      </c>
    </row>
  </sheetData>
  <sheetProtection algorithmName="SHA-512" hashValue="ROgPsOPouoJcx88xIcVFqbWwGMNbpWcduyQkkDQb8QXrGy4O/y7StIHff5yeITSztVaRIVV6e8E4NcgElREpIg==" saltValue="ghe6/i1Fk6cT5gSJsDDJ7g==" spinCount="100000" sheet="1" objects="1" scenarios="1" formatColumns="0" formatRows="0"/>
  <autoFilter ref="A1:S81"/>
  <mergeCells count="15">
    <mergeCell ref="A1:A2"/>
    <mergeCell ref="A45:A52"/>
    <mergeCell ref="A100:A104"/>
    <mergeCell ref="A30:A44"/>
    <mergeCell ref="A3:A29"/>
    <mergeCell ref="A86:A99"/>
    <mergeCell ref="A77:A81"/>
    <mergeCell ref="A82:A85"/>
    <mergeCell ref="B75:B76"/>
    <mergeCell ref="A61:A64"/>
    <mergeCell ref="B70:B71"/>
    <mergeCell ref="A53:A60"/>
    <mergeCell ref="A65:A76"/>
    <mergeCell ref="B73:B74"/>
    <mergeCell ref="B67:B68"/>
  </mergeCells>
  <conditionalFormatting sqref="A3">
    <cfRule type="duplicateValues" dxfId="245" priority="185"/>
  </conditionalFormatting>
  <conditionalFormatting sqref="A45">
    <cfRule type="duplicateValues" dxfId="244" priority="14"/>
  </conditionalFormatting>
  <conditionalFormatting sqref="A65">
    <cfRule type="duplicateValues" dxfId="243" priority="174"/>
  </conditionalFormatting>
  <conditionalFormatting sqref="A77">
    <cfRule type="duplicateValues" dxfId="242" priority="171"/>
  </conditionalFormatting>
  <conditionalFormatting sqref="A82">
    <cfRule type="duplicateValues" dxfId="241" priority="83"/>
  </conditionalFormatting>
  <conditionalFormatting sqref="A86">
    <cfRule type="duplicateValues" dxfId="240" priority="70"/>
  </conditionalFormatting>
  <conditionalFormatting sqref="A100">
    <cfRule type="duplicateValues" dxfId="239" priority="30"/>
  </conditionalFormatting>
  <conditionalFormatting sqref="A30:B30">
    <cfRule type="duplicateValues" dxfId="238" priority="181"/>
  </conditionalFormatting>
  <conditionalFormatting sqref="A53:D53">
    <cfRule type="duplicateValues" dxfId="237" priority="178"/>
  </conditionalFormatting>
  <conditionalFormatting sqref="B3">
    <cfRule type="duplicateValues" dxfId="236" priority="157"/>
  </conditionalFormatting>
  <conditionalFormatting sqref="B4">
    <cfRule type="duplicateValues" dxfId="235" priority="239"/>
  </conditionalFormatting>
  <conditionalFormatting sqref="B5:B10">
    <cfRule type="duplicateValues" dxfId="234" priority="135"/>
  </conditionalFormatting>
  <conditionalFormatting sqref="B11 B13:B15">
    <cfRule type="duplicateValues" dxfId="233" priority="136"/>
  </conditionalFormatting>
  <conditionalFormatting sqref="B12">
    <cfRule type="duplicateValues" dxfId="232" priority="133"/>
  </conditionalFormatting>
  <conditionalFormatting sqref="B16">
    <cfRule type="duplicateValues" dxfId="231" priority="106"/>
  </conditionalFormatting>
  <conditionalFormatting sqref="B17">
    <cfRule type="duplicateValues" dxfId="230" priority="134"/>
  </conditionalFormatting>
  <conditionalFormatting sqref="B18:B21">
    <cfRule type="duplicateValues" dxfId="229" priority="131"/>
  </conditionalFormatting>
  <conditionalFormatting sqref="B22 B24:B26">
    <cfRule type="duplicateValues" dxfId="228" priority="132"/>
  </conditionalFormatting>
  <conditionalFormatting sqref="B23">
    <cfRule type="duplicateValues" dxfId="227" priority="130"/>
  </conditionalFormatting>
  <conditionalFormatting sqref="B27:B29">
    <cfRule type="duplicateValues" dxfId="226" priority="182"/>
  </conditionalFormatting>
  <conditionalFormatting sqref="B31">
    <cfRule type="duplicateValues" dxfId="225" priority="105"/>
  </conditionalFormatting>
  <conditionalFormatting sqref="B32">
    <cfRule type="duplicateValues" dxfId="224" priority="103"/>
  </conditionalFormatting>
  <conditionalFormatting sqref="B33:B41">
    <cfRule type="duplicateValues" dxfId="223" priority="100"/>
  </conditionalFormatting>
  <conditionalFormatting sqref="B42:B44">
    <cfRule type="duplicateValues" dxfId="222" priority="98"/>
  </conditionalFormatting>
  <conditionalFormatting sqref="B45">
    <cfRule type="duplicateValues" dxfId="221" priority="2"/>
  </conditionalFormatting>
  <conditionalFormatting sqref="B46">
    <cfRule type="duplicateValues" dxfId="220" priority="13"/>
  </conditionalFormatting>
  <conditionalFormatting sqref="B47">
    <cfRule type="duplicateValues" dxfId="219" priority="12"/>
  </conditionalFormatting>
  <conditionalFormatting sqref="B48:B49">
    <cfRule type="duplicateValues" dxfId="218" priority="11"/>
  </conditionalFormatting>
  <conditionalFormatting sqref="B50">
    <cfRule type="duplicateValues" dxfId="217" priority="5"/>
  </conditionalFormatting>
  <conditionalFormatting sqref="B54">
    <cfRule type="duplicateValues" dxfId="216" priority="94"/>
  </conditionalFormatting>
  <conditionalFormatting sqref="B55">
    <cfRule type="duplicateValues" dxfId="215" priority="93"/>
  </conditionalFormatting>
  <conditionalFormatting sqref="B56">
    <cfRule type="duplicateValues" dxfId="214" priority="92"/>
  </conditionalFormatting>
  <conditionalFormatting sqref="B58:B60">
    <cfRule type="duplicateValues" dxfId="213" priority="186"/>
  </conditionalFormatting>
  <conditionalFormatting sqref="B65">
    <cfRule type="duplicateValues" dxfId="212" priority="353"/>
  </conditionalFormatting>
  <conditionalFormatting sqref="B69:B70 B72 B75">
    <cfRule type="duplicateValues" dxfId="211" priority="20"/>
  </conditionalFormatting>
  <conditionalFormatting sqref="B77">
    <cfRule type="duplicateValues" dxfId="210" priority="172"/>
  </conditionalFormatting>
  <conditionalFormatting sqref="B78">
    <cfRule type="duplicateValues" dxfId="209" priority="88"/>
  </conditionalFormatting>
  <conditionalFormatting sqref="B82">
    <cfRule type="duplicateValues" dxfId="208" priority="84"/>
  </conditionalFormatting>
  <conditionalFormatting sqref="B83">
    <cfRule type="duplicateValues" dxfId="207" priority="18"/>
  </conditionalFormatting>
  <conditionalFormatting sqref="B84:B85">
    <cfRule type="duplicateValues" dxfId="206" priority="19"/>
  </conditionalFormatting>
  <conditionalFormatting sqref="B86">
    <cfRule type="duplicateValues" dxfId="205" priority="67"/>
  </conditionalFormatting>
  <conditionalFormatting sqref="B87:B93">
    <cfRule type="duplicateValues" dxfId="204" priority="45"/>
  </conditionalFormatting>
  <conditionalFormatting sqref="B94:B95">
    <cfRule type="duplicateValues" dxfId="203" priority="44"/>
  </conditionalFormatting>
  <conditionalFormatting sqref="B96">
    <cfRule type="duplicateValues" dxfId="202" priority="43"/>
  </conditionalFormatting>
  <conditionalFormatting sqref="B97:B99">
    <cfRule type="duplicateValues" dxfId="201" priority="42"/>
  </conditionalFormatting>
  <conditionalFormatting sqref="B100">
    <cfRule type="duplicateValues" dxfId="200" priority="31"/>
  </conditionalFormatting>
  <conditionalFormatting sqref="B101:B102 B104">
    <cfRule type="duplicateValues" dxfId="199" priority="26"/>
  </conditionalFormatting>
  <conditionalFormatting sqref="B103">
    <cfRule type="duplicateValues" dxfId="198" priority="24"/>
  </conditionalFormatting>
  <conditionalFormatting sqref="B57:C57">
    <cfRule type="duplicateValues" dxfId="197" priority="91"/>
  </conditionalFormatting>
  <conditionalFormatting sqref="C3">
    <cfRule type="duplicateValues" dxfId="196" priority="156"/>
  </conditionalFormatting>
  <conditionalFormatting sqref="C4">
    <cfRule type="duplicateValues" dxfId="195" priority="3"/>
  </conditionalFormatting>
  <conditionalFormatting sqref="C5:C10 D4:D29">
    <cfRule type="duplicateValues" dxfId="194" priority="323"/>
  </conditionalFormatting>
  <conditionalFormatting sqref="C11:C12">
    <cfRule type="duplicateValues" dxfId="193" priority="252"/>
  </conditionalFormatting>
  <conditionalFormatting sqref="C13:C15">
    <cfRule type="duplicateValues" dxfId="192" priority="147"/>
  </conditionalFormatting>
  <conditionalFormatting sqref="C16">
    <cfRule type="duplicateValues" dxfId="191" priority="107"/>
  </conditionalFormatting>
  <conditionalFormatting sqref="C17 C28:C29 D31:D44">
    <cfRule type="duplicateValues" dxfId="190" priority="183"/>
  </conditionalFormatting>
  <conditionalFormatting sqref="C18:C21">
    <cfRule type="duplicateValues" dxfId="189" priority="143"/>
  </conditionalFormatting>
  <conditionalFormatting sqref="C22:C23">
    <cfRule type="duplicateValues" dxfId="188" priority="142"/>
  </conditionalFormatting>
  <conditionalFormatting sqref="C24:C26">
    <cfRule type="duplicateValues" dxfId="187" priority="141"/>
  </conditionalFormatting>
  <conditionalFormatting sqref="C31">
    <cfRule type="duplicateValues" dxfId="186" priority="104"/>
  </conditionalFormatting>
  <conditionalFormatting sqref="C32">
    <cfRule type="duplicateValues" dxfId="185" priority="102"/>
  </conditionalFormatting>
  <conditionalFormatting sqref="C33:C41">
    <cfRule type="duplicateValues" dxfId="184" priority="101"/>
  </conditionalFormatting>
  <conditionalFormatting sqref="C42:C45">
    <cfRule type="duplicateValues" dxfId="183" priority="99"/>
  </conditionalFormatting>
  <conditionalFormatting sqref="C46">
    <cfRule type="duplicateValues" dxfId="182" priority="7"/>
  </conditionalFormatting>
  <conditionalFormatting sqref="C48:C49">
    <cfRule type="duplicateValues" dxfId="181" priority="6"/>
  </conditionalFormatting>
  <conditionalFormatting sqref="C55:C56">
    <cfRule type="duplicateValues" dxfId="180" priority="137"/>
  </conditionalFormatting>
  <conditionalFormatting sqref="C58:C60">
    <cfRule type="duplicateValues" dxfId="179" priority="187"/>
  </conditionalFormatting>
  <conditionalFormatting sqref="C66">
    <cfRule type="duplicateValues" dxfId="178" priority="90"/>
  </conditionalFormatting>
  <conditionalFormatting sqref="C78">
    <cfRule type="duplicateValues" dxfId="177" priority="87"/>
  </conditionalFormatting>
  <conditionalFormatting sqref="C83:C85">
    <cfRule type="duplicateValues" dxfId="176" priority="76"/>
  </conditionalFormatting>
  <conditionalFormatting sqref="C86">
    <cfRule type="duplicateValues" dxfId="175" priority="66"/>
  </conditionalFormatting>
  <conditionalFormatting sqref="C88:C89 C91 C93">
    <cfRule type="duplicateValues" dxfId="174" priority="39"/>
  </conditionalFormatting>
  <conditionalFormatting sqref="C87 C94:C96">
    <cfRule type="duplicateValues" dxfId="173" priority="40"/>
  </conditionalFormatting>
  <conditionalFormatting sqref="C94:C96">
    <cfRule type="duplicateValues" dxfId="172" priority="41"/>
  </conditionalFormatting>
  <conditionalFormatting sqref="C97:C99">
    <cfRule type="duplicateValues" dxfId="171" priority="38"/>
  </conditionalFormatting>
  <conditionalFormatting sqref="C97:C99">
    <cfRule type="duplicateValues" dxfId="170" priority="37"/>
  </conditionalFormatting>
  <conditionalFormatting sqref="C101:C104">
    <cfRule type="duplicateValues" dxfId="169" priority="25"/>
  </conditionalFormatting>
  <conditionalFormatting sqref="C30:D30">
    <cfRule type="duplicateValues" dxfId="168" priority="179"/>
  </conditionalFormatting>
  <conditionalFormatting sqref="C54:D54">
    <cfRule type="duplicateValues" dxfId="167" priority="177"/>
  </conditionalFormatting>
  <conditionalFormatting sqref="A61 B61:D64 C65:D65 C67:C76 D66">
    <cfRule type="duplicateValues" dxfId="166" priority="356"/>
  </conditionalFormatting>
  <conditionalFormatting sqref="C77:D77">
    <cfRule type="duplicateValues" dxfId="165" priority="173"/>
  </conditionalFormatting>
  <conditionalFormatting sqref="C82:D82">
    <cfRule type="duplicateValues" dxfId="164" priority="85"/>
  </conditionalFormatting>
  <conditionalFormatting sqref="C100:D100">
    <cfRule type="duplicateValues" dxfId="163" priority="32"/>
  </conditionalFormatting>
  <conditionalFormatting sqref="D3">
    <cfRule type="duplicateValues" dxfId="162" priority="112"/>
  </conditionalFormatting>
  <conditionalFormatting sqref="D45">
    <cfRule type="duplicateValues" dxfId="161" priority="8"/>
  </conditionalFormatting>
  <conditionalFormatting sqref="D55:D60">
    <cfRule type="duplicateValues" dxfId="160" priority="110"/>
  </conditionalFormatting>
  <conditionalFormatting sqref="D78:D81">
    <cfRule type="duplicateValues" dxfId="159" priority="169"/>
  </conditionalFormatting>
  <conditionalFormatting sqref="D83:D85">
    <cfRule type="duplicateValues" dxfId="158" priority="324"/>
  </conditionalFormatting>
  <conditionalFormatting sqref="D86">
    <cfRule type="duplicateValues" dxfId="157" priority="49"/>
  </conditionalFormatting>
  <conditionalFormatting sqref="D87:D99">
    <cfRule type="duplicateValues" dxfId="156" priority="330"/>
  </conditionalFormatting>
  <conditionalFormatting sqref="D101:D104">
    <cfRule type="duplicateValues" dxfId="155" priority="34"/>
  </conditionalFormatting>
  <conditionalFormatting sqref="J3:J104">
    <cfRule type="cellIs" dxfId="154" priority="15" operator="equal">
      <formula>0</formula>
    </cfRule>
  </conditionalFormatting>
  <conditionalFormatting sqref="J6:J10 J12:J16 J19:J21 J23:J29 J33:J36 J38:J41 J43:J52 J54:J60 J62:J76 J78:J81 J83:J85">
    <cfRule type="containsBlanks" dxfId="153" priority="108">
      <formula>LEN(TRIM(J6))=0</formula>
    </cfRule>
  </conditionalFormatting>
  <conditionalFormatting sqref="J87:J99">
    <cfRule type="containsBlanks" dxfId="152" priority="48">
      <formula>LEN(TRIM(J87))=0</formula>
    </cfRule>
  </conditionalFormatting>
  <conditionalFormatting sqref="J101:J104">
    <cfRule type="containsBlanks" dxfId="151" priority="33">
      <formula>LEN(TRIM(J101))=0</formula>
    </cfRule>
  </conditionalFormatting>
  <conditionalFormatting sqref="S3">
    <cfRule type="duplicateValues" dxfId="150" priority="127"/>
  </conditionalFormatting>
  <conditionalFormatting sqref="S4 S27:S29">
    <cfRule type="duplicateValues" dxfId="149" priority="305"/>
  </conditionalFormatting>
  <conditionalFormatting sqref="S5:S6 S9:S14">
    <cfRule type="duplicateValues" dxfId="148" priority="307"/>
  </conditionalFormatting>
  <conditionalFormatting sqref="S7:S8">
    <cfRule type="duplicateValues" dxfId="147" priority="122"/>
  </conditionalFormatting>
  <conditionalFormatting sqref="S15:S16">
    <cfRule type="duplicateValues" dxfId="146" priority="124"/>
  </conditionalFormatting>
  <conditionalFormatting sqref="S17">
    <cfRule type="duplicateValues" dxfId="145" priority="126"/>
  </conditionalFormatting>
  <conditionalFormatting sqref="S18:S26">
    <cfRule type="duplicateValues" dxfId="144" priority="123"/>
  </conditionalFormatting>
  <conditionalFormatting sqref="S30">
    <cfRule type="duplicateValues" dxfId="143" priority="167"/>
  </conditionalFormatting>
  <conditionalFormatting sqref="S31:S32 S37">
    <cfRule type="duplicateValues" dxfId="142" priority="118"/>
  </conditionalFormatting>
  <conditionalFormatting sqref="S33:S36">
    <cfRule type="duplicateValues" dxfId="141" priority="97"/>
  </conditionalFormatting>
  <conditionalFormatting sqref="S38:S41">
    <cfRule type="duplicateValues" dxfId="140" priority="96"/>
  </conditionalFormatting>
  <conditionalFormatting sqref="S42">
    <cfRule type="duplicateValues" dxfId="139" priority="322"/>
  </conditionalFormatting>
  <conditionalFormatting sqref="S47">
    <cfRule type="duplicateValues" dxfId="138" priority="4"/>
  </conditionalFormatting>
  <conditionalFormatting sqref="S50:S52">
    <cfRule type="duplicateValues" dxfId="137" priority="95"/>
  </conditionalFormatting>
  <conditionalFormatting sqref="S53">
    <cfRule type="duplicateValues" dxfId="136" priority="116"/>
  </conditionalFormatting>
  <conditionalFormatting sqref="S54 S58:S60">
    <cfRule type="duplicateValues" dxfId="135" priority="165"/>
  </conditionalFormatting>
  <conditionalFormatting sqref="S55:S57">
    <cfRule type="duplicateValues" dxfId="134" priority="117"/>
  </conditionalFormatting>
  <conditionalFormatting sqref="S61">
    <cfRule type="duplicateValues" dxfId="133" priority="113"/>
  </conditionalFormatting>
  <conditionalFormatting sqref="S62">
    <cfRule type="duplicateValues" dxfId="132" priority="164"/>
  </conditionalFormatting>
  <conditionalFormatting sqref="S63:S64">
    <cfRule type="duplicateValues" dxfId="131" priority="163"/>
  </conditionalFormatting>
  <conditionalFormatting sqref="S65">
    <cfRule type="duplicateValues" dxfId="130" priority="361"/>
  </conditionalFormatting>
  <conditionalFormatting sqref="S66:S73">
    <cfRule type="duplicateValues" dxfId="129" priority="21"/>
  </conditionalFormatting>
  <conditionalFormatting sqref="S77">
    <cfRule type="duplicateValues" dxfId="128" priority="114"/>
  </conditionalFormatting>
  <conditionalFormatting sqref="S78:S81">
    <cfRule type="duplicateValues" dxfId="127" priority="86"/>
  </conditionalFormatting>
  <conditionalFormatting sqref="S82">
    <cfRule type="duplicateValues" dxfId="126" priority="81"/>
  </conditionalFormatting>
  <conditionalFormatting sqref="S83:S85">
    <cfRule type="duplicateValues" dxfId="125" priority="328"/>
  </conditionalFormatting>
  <conditionalFormatting sqref="S86">
    <cfRule type="duplicateValues" dxfId="124" priority="54"/>
  </conditionalFormatting>
  <conditionalFormatting sqref="S87:S99">
    <cfRule type="duplicateValues" dxfId="123" priority="23"/>
  </conditionalFormatting>
  <conditionalFormatting sqref="S100">
    <cfRule type="duplicateValues" dxfId="122" priority="29"/>
  </conditionalFormatting>
  <conditionalFormatting sqref="S101:S104">
    <cfRule type="duplicateValues" dxfId="121" priority="16"/>
  </conditionalFormatting>
  <pageMargins left="0.19685039370078738" right="0.19685039370078738" top="0.19685039370078738" bottom="0.19685039370078738" header="0.31496062992125978" footer="0.31496062992125978"/>
  <pageSetup paperSize="9" scale="60"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9"/>
    <pageSetUpPr fitToPage="1"/>
  </sheetPr>
  <dimension ref="A1:L104"/>
  <sheetViews>
    <sheetView zoomScale="130" workbookViewId="0">
      <selection activeCell="G5" sqref="G5"/>
    </sheetView>
  </sheetViews>
  <sheetFormatPr defaultColWidth="9.140625" defaultRowHeight="11.25" x14ac:dyDescent="0.2"/>
  <cols>
    <col min="1" max="1" width="9.140625" style="170" customWidth="1"/>
    <col min="2" max="2" width="99.28515625" style="170" customWidth="1"/>
    <col min="3" max="3" width="9.140625" style="170" customWidth="1"/>
    <col min="4" max="4" width="18.140625" style="170" customWidth="1"/>
    <col min="5" max="5" width="17.140625" style="170" customWidth="1"/>
    <col min="6" max="6" width="9.140625" style="170" customWidth="1"/>
    <col min="7" max="7" width="18" style="170" customWidth="1"/>
    <col min="8" max="8" width="9.140625" style="170" customWidth="1"/>
    <col min="9" max="9" width="26.5703125" style="170" customWidth="1"/>
    <col min="10" max="10" width="9.140625" style="170" customWidth="1"/>
    <col min="11" max="16384" width="9.140625" style="170"/>
  </cols>
  <sheetData>
    <row r="1" spans="1:8" ht="45" customHeight="1" x14ac:dyDescent="0.2">
      <c r="A1" s="321" t="s">
        <v>489</v>
      </c>
      <c r="B1" s="347"/>
      <c r="C1" s="347"/>
      <c r="D1" s="347"/>
      <c r="E1" s="347"/>
      <c r="F1" s="69"/>
      <c r="G1" s="70" t="s">
        <v>288</v>
      </c>
    </row>
    <row r="2" spans="1:8" ht="10.5" customHeight="1" x14ac:dyDescent="0.2">
      <c r="A2" s="323" t="s">
        <v>289</v>
      </c>
      <c r="B2" s="347"/>
      <c r="C2" s="347"/>
      <c r="D2" s="347"/>
      <c r="E2" s="347"/>
      <c r="F2" s="347"/>
      <c r="G2" s="71">
        <v>45657</v>
      </c>
    </row>
    <row r="3" spans="1:8" ht="14.25" customHeight="1" x14ac:dyDescent="0.25">
      <c r="A3" s="73"/>
      <c r="B3" s="73"/>
      <c r="C3" s="73"/>
      <c r="D3" s="73"/>
      <c r="E3" s="73"/>
      <c r="G3" s="72"/>
    </row>
    <row r="4" spans="1:8" x14ac:dyDescent="0.2">
      <c r="A4" s="324" t="s">
        <v>490</v>
      </c>
      <c r="B4" s="347"/>
      <c r="C4" s="347"/>
      <c r="D4" s="347"/>
      <c r="E4" s="347"/>
      <c r="F4" s="74" t="s">
        <v>290</v>
      </c>
      <c r="G4" s="171" t="s">
        <v>491</v>
      </c>
    </row>
    <row r="5" spans="1:8" x14ac:dyDescent="0.2">
      <c r="A5" s="325" t="s">
        <v>292</v>
      </c>
      <c r="B5" s="347"/>
      <c r="C5" s="347"/>
      <c r="D5" s="347"/>
      <c r="E5" s="347"/>
      <c r="G5" s="76"/>
    </row>
    <row r="6" spans="1:8" x14ac:dyDescent="0.2">
      <c r="A6" s="347"/>
      <c r="B6" s="347"/>
      <c r="C6" s="347"/>
      <c r="D6" s="347"/>
      <c r="E6" s="347"/>
      <c r="F6" s="74" t="s">
        <v>293</v>
      </c>
      <c r="G6" s="77" t="s">
        <v>492</v>
      </c>
    </row>
    <row r="7" spans="1:8" ht="10.5" customHeight="1" x14ac:dyDescent="0.2">
      <c r="A7" s="79"/>
      <c r="B7" s="79"/>
      <c r="C7" s="327" t="s">
        <v>295</v>
      </c>
      <c r="D7" s="347"/>
      <c r="E7" s="347"/>
      <c r="F7" s="74" t="s">
        <v>294</v>
      </c>
      <c r="G7" s="78">
        <v>383</v>
      </c>
    </row>
    <row r="8" spans="1:8" ht="32.25" customHeight="1" x14ac:dyDescent="0.2">
      <c r="A8" s="323" t="s">
        <v>296</v>
      </c>
      <c r="B8" s="347"/>
      <c r="C8" s="347"/>
      <c r="D8" s="347"/>
      <c r="E8" s="347"/>
      <c r="F8" s="73"/>
      <c r="G8" s="73"/>
      <c r="H8" s="73"/>
    </row>
    <row r="9" spans="1:8" x14ac:dyDescent="0.2">
      <c r="A9" s="328" t="s">
        <v>297</v>
      </c>
      <c r="B9" s="347"/>
      <c r="C9" s="347"/>
      <c r="D9" s="347"/>
      <c r="E9" s="347"/>
    </row>
    <row r="10" spans="1:8" ht="24.75" customHeight="1" x14ac:dyDescent="0.2">
      <c r="A10" s="325"/>
      <c r="B10" s="347"/>
      <c r="C10" s="347"/>
      <c r="D10" s="347"/>
      <c r="E10" s="347"/>
    </row>
    <row r="11" spans="1:8" x14ac:dyDescent="0.2">
      <c r="A11" s="325"/>
      <c r="B11" s="347"/>
      <c r="C11" s="347"/>
      <c r="D11" s="347"/>
      <c r="E11" s="347"/>
    </row>
    <row r="12" spans="1:8" x14ac:dyDescent="0.2">
      <c r="A12" s="73"/>
      <c r="B12" s="73"/>
      <c r="C12" s="73"/>
      <c r="D12" s="73"/>
    </row>
    <row r="13" spans="1:8" ht="20.25" customHeight="1" x14ac:dyDescent="0.2">
      <c r="A13" s="80" t="s">
        <v>298</v>
      </c>
      <c r="B13" s="80" t="s">
        <v>299</v>
      </c>
      <c r="C13" s="80" t="s">
        <v>24</v>
      </c>
      <c r="D13" s="80" t="s">
        <v>300</v>
      </c>
      <c r="E13" s="80" t="s">
        <v>301</v>
      </c>
    </row>
    <row r="14" spans="1:8" ht="20.25" customHeight="1" x14ac:dyDescent="0.2">
      <c r="A14" s="81" t="s">
        <v>493</v>
      </c>
      <c r="B14" s="82" t="str">
        <f>'Прил_5_1_ПЭ_Спецчасть_ИЛ_Рас 33'!B3</f>
        <v xml:space="preserve">Доля доходов от выполнения научно-исследовательских и опытно-конструкторских работ (далее –НИОКР) в общей сумме доходов российской образовательной организации высшего образования </v>
      </c>
      <c r="C14" s="83" t="str">
        <f>'Прил_5_1_ПЭ_Спецчасть_ИЛ_Рас 33'!E3</f>
        <v>процент</v>
      </c>
      <c r="D14" s="84">
        <f>'Прил_5_1_ПЭ_Спецчасть_ИЛ_Рас 33'!I3</f>
        <v>0</v>
      </c>
      <c r="E14" s="84">
        <f>'Прил_5_1_ПЭ_Спецчасть_ИЛ_Рас 33'!J3</f>
        <v>0</v>
      </c>
    </row>
    <row r="15" spans="1:8" ht="30.75" customHeight="1" x14ac:dyDescent="0.2">
      <c r="A15" s="81" t="s">
        <v>494</v>
      </c>
      <c r="B15" s="82" t="str">
        <f>'Прил_5_1_ПЭ_Спецчасть_ИЛ_Рас 33'!B12</f>
        <v>Объем доходов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лицензионному договору (соглашению), договору об отчуждении исключительного права, и разработок, включающих изготовление опытного образца, в расчете на одного научно-педагогического работника (далее – НПР)</v>
      </c>
      <c r="C15" s="83" t="str">
        <f>'Прил_5_1_ПЭ_Спецчасть_ИЛ_Рас 33'!E12</f>
        <v>тыс. рублей</v>
      </c>
      <c r="D15" s="84" t="str">
        <f>'Прил_5_1_ПЭ_Спецчасть_ИЛ_Рас 33'!I12</f>
        <v>-</v>
      </c>
      <c r="E15" s="84">
        <f>'Прил_5_1_ПЭ_Спецчасть_ИЛ_Рас 33'!J12</f>
        <v>0</v>
      </c>
    </row>
    <row r="16" spans="1:8" ht="36.75" customHeight="1" x14ac:dyDescent="0.2">
      <c r="A16" s="81" t="s">
        <v>495</v>
      </c>
      <c r="B16" s="82" t="str">
        <f>'Прил_5_1_ПЭ_Спецчасть_ИЛ_Рас 33'!B17</f>
        <v>Доля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 в общей численности обучающихся по образовательным программам высшего образования по очной форме обучения</v>
      </c>
      <c r="C16" s="83" t="str">
        <f>'Прил_5_1_ПЭ_Спецчасть_ИЛ_Рас 33'!E17</f>
        <v>процент</v>
      </c>
      <c r="D16" s="84">
        <f>'Прил_5_1_ПЭ_Спецчасть_ИЛ_Рас 33'!I17</f>
        <v>8.1999999999999993</v>
      </c>
      <c r="E16" s="84">
        <f>'Прил_5_1_ПЭ_Спецчасть_ИЛ_Рас 33'!J17</f>
        <v>15.3922401585953</v>
      </c>
    </row>
    <row r="17" spans="1:12" ht="34.5" customHeight="1" x14ac:dyDescent="0.2">
      <c r="A17" s="81" t="s">
        <v>496</v>
      </c>
      <c r="B17" s="82" t="str">
        <f>'Прил_5_1_ПЭ_Спецчасть_ИЛ_Рас 33'!B24</f>
        <v>Доля иностранных граждан и лиц без гражданства, обучающихся по образовательным программам высшего образования - программам магистратуры, программам подготовки научных и научно-педагогических кадров в аспирантуре (адъюнктуре), программам ординатуры, программам ассистентуры-стажировки по очной форме обучения</v>
      </c>
      <c r="C17" s="83" t="str">
        <f>'Прил_5_1_ПЭ_Спецчасть_ИЛ_Рас 33'!E24</f>
        <v>процент</v>
      </c>
      <c r="D17" s="84">
        <f>'Прил_5_1_ПЭ_Спецчасть_ИЛ_Рас 33'!I24</f>
        <v>21.9</v>
      </c>
      <c r="E17" s="84">
        <f>'Прил_5_1_ПЭ_Спецчасть_ИЛ_Рас 33'!J24</f>
        <v>0</v>
      </c>
    </row>
    <row r="18" spans="1:12" ht="36" customHeight="1" x14ac:dyDescent="0.2">
      <c r="A18" s="172" t="s">
        <v>497</v>
      </c>
      <c r="B18" s="173" t="str">
        <f>'Прил_5_1_ПЭ_Спецчасть_ИЛ_Рас 33'!B34</f>
        <v>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международной базе данных «Сеть науки» (Web of Science Core Collection), в расчете на одного НПР</v>
      </c>
      <c r="C18" s="174" t="str">
        <f>'Прил_5_1_ПЭ_Спецчасть_ИЛ_Рас 33'!E34</f>
        <v>единица</v>
      </c>
      <c r="D18" s="175">
        <f>'Прил_5_1_ПЭ_Спецчасть_ИЛ_Рас 33'!I34</f>
        <v>2E-3</v>
      </c>
      <c r="E18" s="175">
        <f>'Прил_5_1_ПЭ_Спецчасть_ИЛ_Рас 33'!J34</f>
        <v>0</v>
      </c>
    </row>
    <row r="19" spans="1:12" ht="30" customHeight="1" x14ac:dyDescent="0.2">
      <c r="A19" s="172" t="s">
        <v>498</v>
      </c>
      <c r="B19" s="176" t="str">
        <f>'Прил_5_1_ПЭ_Спецчасть_ИЛ_Рас 33'!B38</f>
        <v>Количество публикаций, индексируемых в базе данных Scopus и отнесенных к I и II квартилям SNIP, в расчете на одного НПР</v>
      </c>
      <c r="C19" s="174" t="str">
        <f>'Прил_5_1_ПЭ_Спецчасть_ИЛ_Рас 33'!E38</f>
        <v>единица</v>
      </c>
      <c r="D19" s="175">
        <f>'Прил_5_1_ПЭ_Спецчасть_ИЛ_Рас 33'!I38</f>
        <v>7.1999999999999995E-2</v>
      </c>
      <c r="E19" s="175">
        <f>'Прил_5_1_ПЭ_Спецчасть_ИЛ_Рас 33'!J38</f>
        <v>0</v>
      </c>
      <c r="F19" s="73"/>
      <c r="G19" s="73"/>
      <c r="H19" s="73"/>
    </row>
    <row r="20" spans="1:12" ht="20.25" customHeight="1" x14ac:dyDescent="0.2">
      <c r="A20" s="177" t="s">
        <v>499</v>
      </c>
      <c r="B20" s="176" t="str">
        <f>'Прил_5_1_ПЭ_Спецчасть_ИЛ_Рас 33'!B42</f>
        <v>Количество высокоцитируемых публикаций типов «Article» и «Review», индексируемых в международной базе данных «Сеть науки» (Web of Science Core Collection), за последние пять полных лет, в расчете на одного НПР</v>
      </c>
      <c r="C20" s="174" t="str">
        <f>'Прил_5_1_ПЭ_Спецчасть_ИЛ_Рас 33'!E42</f>
        <v>единица</v>
      </c>
      <c r="D20" s="175">
        <f>'Прил_5_1_ПЭ_Спецчасть_ИЛ_Рас 33'!I42</f>
        <v>0</v>
      </c>
      <c r="E20" s="175">
        <f>'Прил_5_1_ПЭ_Спецчасть_ИЛ_Рас 33'!J42</f>
        <v>0</v>
      </c>
      <c r="F20" s="73"/>
      <c r="G20" s="73"/>
      <c r="H20" s="73"/>
    </row>
    <row r="21" spans="1:12" x14ac:dyDescent="0.2">
      <c r="A21" s="178"/>
      <c r="F21" s="73"/>
      <c r="G21" s="73"/>
      <c r="H21" s="73"/>
    </row>
    <row r="22" spans="1:12" ht="16.5" customHeight="1" x14ac:dyDescent="0.2">
      <c r="A22" s="326" t="s">
        <v>311</v>
      </c>
      <c r="B22" s="347"/>
      <c r="C22" s="347"/>
      <c r="D22" s="347"/>
      <c r="E22" s="73"/>
      <c r="J22" s="73"/>
      <c r="K22" s="73"/>
      <c r="L22" s="73"/>
    </row>
    <row r="23" spans="1:12" ht="28.5" customHeight="1" x14ac:dyDescent="0.2">
      <c r="A23" s="326" t="s">
        <v>312</v>
      </c>
      <c r="B23" s="347"/>
      <c r="C23" s="347"/>
      <c r="D23" s="347"/>
      <c r="E23" s="73"/>
      <c r="J23" s="73"/>
      <c r="K23" s="73"/>
      <c r="L23" s="73"/>
    </row>
    <row r="24" spans="1:12" ht="14.25" customHeight="1" x14ac:dyDescent="0.2">
      <c r="A24" s="326" t="s">
        <v>313</v>
      </c>
      <c r="B24" s="347"/>
      <c r="C24" s="347"/>
      <c r="D24" s="347"/>
      <c r="E24" s="73"/>
      <c r="J24" s="73"/>
      <c r="K24" s="73"/>
      <c r="L24" s="73"/>
    </row>
    <row r="25" spans="1:12" ht="14.25" customHeight="1" x14ac:dyDescent="0.2">
      <c r="A25" s="324"/>
      <c r="B25" s="347"/>
      <c r="C25" s="347"/>
      <c r="D25" s="347"/>
    </row>
    <row r="104" spans="9:9" ht="10.5" customHeight="1" x14ac:dyDescent="0.2">
      <c r="I104" s="179"/>
    </row>
  </sheetData>
  <sheetProtection algorithmName="SHA-512" hashValue="5vi4l6fsmvix/E/lhl8KRUivMkveKN1sV7lCC2qjqDkbdYUcMHv51LySEjltoHYArcE8vZQjsuUZ1EHf9A8UWA==" saltValue="jnuaa0qXiI8Dkd7a8PSe3Q==" spinCount="100000" sheet="1" objects="1" scenarios="1" formatColumns="0" formatRows="0"/>
  <mergeCells count="14">
    <mergeCell ref="A25:D25"/>
    <mergeCell ref="A1:E1"/>
    <mergeCell ref="A24:D24"/>
    <mergeCell ref="A5:E6"/>
    <mergeCell ref="A8:E8"/>
    <mergeCell ref="C7:E7"/>
    <mergeCell ref="A9:E9"/>
    <mergeCell ref="A10:C10"/>
    <mergeCell ref="A2:F2"/>
    <mergeCell ref="A23:D23"/>
    <mergeCell ref="A4:E4"/>
    <mergeCell ref="D10:E10"/>
    <mergeCell ref="A22:D22"/>
    <mergeCell ref="A11:E11"/>
  </mergeCells>
  <pageMargins left="0.19685039370078738" right="0.19685039370078738" top="0.19685039370078738" bottom="0.19685039370078738" header="0.31496062992125978" footer="0.31496062992125978"/>
  <pageSetup paperSize="9" scale="72"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9"/>
    <pageSetUpPr fitToPage="1"/>
  </sheetPr>
  <dimension ref="A1:S45"/>
  <sheetViews>
    <sheetView workbookViewId="0">
      <selection activeCell="B24" sqref="B24"/>
    </sheetView>
  </sheetViews>
  <sheetFormatPr defaultColWidth="9.140625" defaultRowHeight="15" x14ac:dyDescent="0.25"/>
  <cols>
    <col min="1" max="1" width="7.85546875" style="31" bestFit="1" customWidth="1"/>
    <col min="2" max="2" width="56.140625" style="31" customWidth="1"/>
    <col min="3" max="3" width="74" style="86" customWidth="1"/>
    <col min="4" max="4" width="11.28515625" style="86" bestFit="1" customWidth="1"/>
    <col min="5" max="5" width="9" style="31" bestFit="1" customWidth="1"/>
    <col min="6" max="8" width="10.140625" style="31" hidden="1" customWidth="1"/>
    <col min="9" max="9" width="23.85546875" style="31" customWidth="1"/>
    <col min="10" max="10" width="24" style="31" customWidth="1"/>
    <col min="11" max="18" width="10.140625" style="31" hidden="1" customWidth="1"/>
    <col min="19" max="19" width="26.5703125" style="31" customWidth="1"/>
    <col min="20" max="20" width="9.140625" style="31" customWidth="1"/>
    <col min="21" max="16384" width="9.140625" style="31"/>
  </cols>
  <sheetData>
    <row r="1" spans="1:19" ht="24" customHeight="1" x14ac:dyDescent="0.25">
      <c r="A1" s="180" t="s">
        <v>298</v>
      </c>
      <c r="B1" s="181" t="s">
        <v>22</v>
      </c>
      <c r="C1" s="181" t="s">
        <v>23</v>
      </c>
      <c r="D1" s="181" t="s">
        <v>314</v>
      </c>
      <c r="E1" s="181" t="s">
        <v>24</v>
      </c>
      <c r="F1" s="181">
        <v>2018</v>
      </c>
      <c r="G1" s="181">
        <v>2019</v>
      </c>
      <c r="H1" s="181">
        <v>2020</v>
      </c>
      <c r="I1" s="33" t="s">
        <v>300</v>
      </c>
      <c r="J1" s="33" t="s">
        <v>301</v>
      </c>
      <c r="K1" s="181">
        <v>2023</v>
      </c>
      <c r="L1" s="181">
        <v>2024</v>
      </c>
      <c r="M1" s="181">
        <v>2025</v>
      </c>
      <c r="N1" s="181">
        <v>2026</v>
      </c>
      <c r="O1" s="181">
        <v>2027</v>
      </c>
      <c r="P1" s="181">
        <v>2028</v>
      </c>
      <c r="Q1" s="181">
        <v>2029</v>
      </c>
      <c r="R1" s="181">
        <v>2030</v>
      </c>
      <c r="S1" s="182" t="s">
        <v>26</v>
      </c>
    </row>
    <row r="2" spans="1:19" ht="14.65" customHeight="1" x14ac:dyDescent="0.25">
      <c r="A2" s="183"/>
      <c r="B2" s="80" t="s">
        <v>315</v>
      </c>
      <c r="C2" s="80" t="s">
        <v>316</v>
      </c>
      <c r="D2" s="80">
        <v>1</v>
      </c>
      <c r="E2" s="80">
        <v>2</v>
      </c>
      <c r="F2" s="80"/>
      <c r="G2" s="80"/>
      <c r="H2" s="80"/>
      <c r="I2" s="80">
        <v>3</v>
      </c>
      <c r="J2" s="80">
        <v>4</v>
      </c>
      <c r="K2" s="80"/>
      <c r="L2" s="80"/>
      <c r="M2" s="80"/>
      <c r="N2" s="80"/>
      <c r="O2" s="80"/>
      <c r="P2" s="80"/>
      <c r="Q2" s="80"/>
      <c r="R2" s="80"/>
      <c r="S2" s="184">
        <v>5</v>
      </c>
    </row>
    <row r="3" spans="1:19" ht="40.5" customHeight="1" x14ac:dyDescent="0.25">
      <c r="A3" s="349" t="s">
        <v>500</v>
      </c>
      <c r="B3" s="185" t="s">
        <v>501</v>
      </c>
      <c r="C3" s="186" t="s">
        <v>502</v>
      </c>
      <c r="D3" s="187">
        <v>13</v>
      </c>
      <c r="E3" s="188" t="s">
        <v>86</v>
      </c>
      <c r="F3" s="189">
        <f>IF(F4&gt;F5,"ОШИБКА",IFERROR(F4/F5*100,0))</f>
        <v>0</v>
      </c>
      <c r="G3" s="189">
        <f>IF(G4&gt;G5,"ОШИБКА",IFERROR(G4/G5*100,0))</f>
        <v>0</v>
      </c>
      <c r="H3" s="189">
        <f>IF(H4&gt;H5,"ОШИБКА",IFERROR(H4/H5*100,0))</f>
        <v>0</v>
      </c>
      <c r="I3" s="190">
        <v>0</v>
      </c>
      <c r="J3" s="191">
        <f t="shared" ref="J3:R3" si="0">IF(J4&gt;J5,"ОШИБКА",IFERROR(J4/J5*100,0))</f>
        <v>0</v>
      </c>
      <c r="K3" s="192">
        <f t="shared" si="0"/>
        <v>0</v>
      </c>
      <c r="L3" s="192">
        <f t="shared" si="0"/>
        <v>0</v>
      </c>
      <c r="M3" s="192">
        <f t="shared" si="0"/>
        <v>0</v>
      </c>
      <c r="N3" s="192">
        <f t="shared" si="0"/>
        <v>0</v>
      </c>
      <c r="O3" s="192">
        <f t="shared" si="0"/>
        <v>0</v>
      </c>
      <c r="P3" s="192">
        <f t="shared" si="0"/>
        <v>0</v>
      </c>
      <c r="Q3" s="192">
        <f t="shared" si="0"/>
        <v>0</v>
      </c>
      <c r="R3" s="192">
        <f t="shared" si="0"/>
        <v>0</v>
      </c>
      <c r="S3" s="193" t="s">
        <v>493</v>
      </c>
    </row>
    <row r="4" spans="1:19" ht="30.4" customHeight="1" x14ac:dyDescent="0.25">
      <c r="A4" s="332"/>
      <c r="B4" s="194" t="s">
        <v>503</v>
      </c>
      <c r="C4" s="195" t="s">
        <v>504</v>
      </c>
      <c r="D4" s="196" t="s">
        <v>505</v>
      </c>
      <c r="E4" s="197" t="s">
        <v>30</v>
      </c>
      <c r="F4" s="198">
        <v>0</v>
      </c>
      <c r="G4" s="198">
        <v>0</v>
      </c>
      <c r="H4" s="198">
        <v>0</v>
      </c>
      <c r="I4" s="198"/>
      <c r="J4" s="199">
        <f>J8+J10+J11-J9</f>
        <v>0</v>
      </c>
      <c r="K4" s="198">
        <v>0</v>
      </c>
      <c r="L4" s="198">
        <v>0</v>
      </c>
      <c r="M4" s="198">
        <v>0</v>
      </c>
      <c r="N4" s="198">
        <v>0</v>
      </c>
      <c r="O4" s="198">
        <v>0</v>
      </c>
      <c r="P4" s="198">
        <v>0</v>
      </c>
      <c r="Q4" s="198">
        <v>0</v>
      </c>
      <c r="R4" s="198">
        <v>0</v>
      </c>
      <c r="S4" s="200" t="s">
        <v>506</v>
      </c>
    </row>
    <row r="5" spans="1:19" x14ac:dyDescent="0.25">
      <c r="A5" s="332"/>
      <c r="B5" s="201" t="s">
        <v>507</v>
      </c>
      <c r="C5" s="202" t="s">
        <v>508</v>
      </c>
      <c r="D5" s="203" t="s">
        <v>509</v>
      </c>
      <c r="E5" s="197" t="s">
        <v>30</v>
      </c>
      <c r="F5" s="204">
        <v>0</v>
      </c>
      <c r="G5" s="204">
        <v>0</v>
      </c>
      <c r="H5" s="204">
        <v>0</v>
      </c>
      <c r="I5" s="205"/>
      <c r="J5" s="206">
        <f>J6-J7</f>
        <v>0</v>
      </c>
      <c r="K5" s="204">
        <v>0</v>
      </c>
      <c r="L5" s="204">
        <v>0</v>
      </c>
      <c r="M5" s="204">
        <v>0</v>
      </c>
      <c r="N5" s="204">
        <v>0</v>
      </c>
      <c r="O5" s="204">
        <v>0</v>
      </c>
      <c r="P5" s="204">
        <v>0</v>
      </c>
      <c r="Q5" s="204">
        <v>0</v>
      </c>
      <c r="R5" s="204">
        <v>0</v>
      </c>
      <c r="S5" s="200" t="s">
        <v>510</v>
      </c>
    </row>
    <row r="6" spans="1:19" x14ac:dyDescent="0.25">
      <c r="A6" s="332"/>
      <c r="B6" s="201" t="s">
        <v>215</v>
      </c>
      <c r="C6" s="202" t="s">
        <v>216</v>
      </c>
      <c r="D6" s="196" t="s">
        <v>511</v>
      </c>
      <c r="E6" s="197" t="s">
        <v>30</v>
      </c>
      <c r="F6" s="198"/>
      <c r="G6" s="198"/>
      <c r="H6" s="198"/>
      <c r="I6" s="198"/>
      <c r="J6" s="207">
        <f>'Ввод данных'!D76</f>
        <v>0</v>
      </c>
      <c r="K6" s="198"/>
      <c r="L6" s="198"/>
      <c r="M6" s="198"/>
      <c r="N6" s="198"/>
      <c r="O6" s="198"/>
      <c r="P6" s="198"/>
      <c r="Q6" s="198"/>
      <c r="R6" s="198"/>
      <c r="S6" s="200" t="s">
        <v>217</v>
      </c>
    </row>
    <row r="7" spans="1:19" ht="22.5" customHeight="1" x14ac:dyDescent="0.25">
      <c r="A7" s="332"/>
      <c r="B7" s="208" t="s">
        <v>218</v>
      </c>
      <c r="C7" s="202" t="s">
        <v>219</v>
      </c>
      <c r="D7" s="196" t="s">
        <v>512</v>
      </c>
      <c r="E7" s="197" t="s">
        <v>30</v>
      </c>
      <c r="F7" s="198"/>
      <c r="G7" s="198"/>
      <c r="H7" s="198"/>
      <c r="I7" s="198"/>
      <c r="J7" s="207">
        <f>'Ввод данных'!D77</f>
        <v>0</v>
      </c>
      <c r="K7" s="198"/>
      <c r="L7" s="198"/>
      <c r="M7" s="198"/>
      <c r="N7" s="198"/>
      <c r="O7" s="198"/>
      <c r="P7" s="198"/>
      <c r="Q7" s="198"/>
      <c r="R7" s="198"/>
      <c r="S7" s="200" t="s">
        <v>220</v>
      </c>
    </row>
    <row r="8" spans="1:19" x14ac:dyDescent="0.25">
      <c r="A8" s="332"/>
      <c r="B8" s="201" t="s">
        <v>221</v>
      </c>
      <c r="C8" s="202" t="s">
        <v>222</v>
      </c>
      <c r="D8" s="196" t="s">
        <v>513</v>
      </c>
      <c r="E8" s="197" t="s">
        <v>30</v>
      </c>
      <c r="F8" s="198"/>
      <c r="G8" s="198"/>
      <c r="H8" s="198"/>
      <c r="I8" s="198"/>
      <c r="J8" s="207">
        <f>'Ввод данных'!D78</f>
        <v>0</v>
      </c>
      <c r="K8" s="198"/>
      <c r="L8" s="198"/>
      <c r="M8" s="198"/>
      <c r="N8" s="198"/>
      <c r="O8" s="198"/>
      <c r="P8" s="198"/>
      <c r="Q8" s="198"/>
      <c r="R8" s="198"/>
      <c r="S8" s="200" t="s">
        <v>223</v>
      </c>
    </row>
    <row r="9" spans="1:19" ht="30.4" customHeight="1" x14ac:dyDescent="0.25">
      <c r="A9" s="332"/>
      <c r="B9" s="208" t="s">
        <v>514</v>
      </c>
      <c r="C9" s="209" t="s">
        <v>515</v>
      </c>
      <c r="D9" s="196" t="s">
        <v>516</v>
      </c>
      <c r="E9" s="197" t="s">
        <v>30</v>
      </c>
      <c r="F9" s="198"/>
      <c r="G9" s="198"/>
      <c r="H9" s="198"/>
      <c r="I9" s="198"/>
      <c r="J9" s="207">
        <f>'Ввод данных'!D5</f>
        <v>0</v>
      </c>
      <c r="K9" s="198"/>
      <c r="L9" s="198"/>
      <c r="M9" s="198"/>
      <c r="N9" s="198"/>
      <c r="O9" s="198"/>
      <c r="P9" s="198"/>
      <c r="Q9" s="198"/>
      <c r="R9" s="198"/>
      <c r="S9" s="200" t="s">
        <v>37</v>
      </c>
    </row>
    <row r="10" spans="1:19" x14ac:dyDescent="0.25">
      <c r="A10" s="332"/>
      <c r="B10" s="201" t="s">
        <v>224</v>
      </c>
      <c r="C10" s="201" t="s">
        <v>225</v>
      </c>
      <c r="D10" s="196" t="s">
        <v>517</v>
      </c>
      <c r="E10" s="197" t="s">
        <v>30</v>
      </c>
      <c r="F10" s="198"/>
      <c r="G10" s="198"/>
      <c r="H10" s="198"/>
      <c r="I10" s="198"/>
      <c r="J10" s="207">
        <f>'Ввод данных'!D79</f>
        <v>0</v>
      </c>
      <c r="K10" s="198"/>
      <c r="L10" s="198"/>
      <c r="M10" s="198"/>
      <c r="N10" s="198"/>
      <c r="O10" s="198"/>
      <c r="P10" s="198"/>
      <c r="Q10" s="198"/>
      <c r="R10" s="198"/>
      <c r="S10" s="200" t="s">
        <v>226</v>
      </c>
    </row>
    <row r="11" spans="1:19" ht="14.65" customHeight="1" x14ac:dyDescent="0.25">
      <c r="A11" s="338"/>
      <c r="B11" s="210" t="s">
        <v>227</v>
      </c>
      <c r="C11" s="210" t="s">
        <v>518</v>
      </c>
      <c r="D11" s="196" t="s">
        <v>519</v>
      </c>
      <c r="E11" s="197" t="s">
        <v>30</v>
      </c>
      <c r="F11" s="211"/>
      <c r="G11" s="211"/>
      <c r="H11" s="211"/>
      <c r="I11" s="205"/>
      <c r="J11" s="207">
        <f>'Ввод данных'!D80</f>
        <v>0</v>
      </c>
      <c r="K11" s="211"/>
      <c r="L11" s="211"/>
      <c r="M11" s="211"/>
      <c r="N11" s="211"/>
      <c r="O11" s="211"/>
      <c r="P11" s="211"/>
      <c r="Q11" s="211"/>
      <c r="R11" s="211"/>
      <c r="S11" s="212" t="s">
        <v>229</v>
      </c>
    </row>
    <row r="12" spans="1:19" ht="60.75" customHeight="1" x14ac:dyDescent="0.25">
      <c r="A12" s="350" t="s">
        <v>520</v>
      </c>
      <c r="B12" s="185" t="s">
        <v>521</v>
      </c>
      <c r="C12" s="213" t="s">
        <v>522</v>
      </c>
      <c r="D12" s="214">
        <v>14</v>
      </c>
      <c r="E12" s="188" t="s">
        <v>30</v>
      </c>
      <c r="F12" s="215">
        <f>IFERROR((F13/(F14+F16)),0)</f>
        <v>0</v>
      </c>
      <c r="G12" s="215">
        <f>IFERROR((G13/(G14+G16)),0)</f>
        <v>0</v>
      </c>
      <c r="H12" s="215">
        <f>IFERROR((H13/(H14+H16)),0)</f>
        <v>0</v>
      </c>
      <c r="I12" s="215" t="s">
        <v>523</v>
      </c>
      <c r="J12" s="216">
        <f>IFERROR((J13+J14)/(J15+J16),0)</f>
        <v>0</v>
      </c>
      <c r="K12" s="217">
        <f t="shared" ref="K12:R12" si="1">IFERROR((K13/(K14+K16)),0)</f>
        <v>0</v>
      </c>
      <c r="L12" s="217">
        <f t="shared" si="1"/>
        <v>0</v>
      </c>
      <c r="M12" s="217">
        <f t="shared" si="1"/>
        <v>0</v>
      </c>
      <c r="N12" s="217">
        <f t="shared" si="1"/>
        <v>0</v>
      </c>
      <c r="O12" s="217">
        <f t="shared" si="1"/>
        <v>0</v>
      </c>
      <c r="P12" s="217">
        <f t="shared" si="1"/>
        <v>0</v>
      </c>
      <c r="Q12" s="217">
        <f t="shared" si="1"/>
        <v>0</v>
      </c>
      <c r="R12" s="217">
        <f t="shared" si="1"/>
        <v>0</v>
      </c>
      <c r="S12" s="193" t="s">
        <v>494</v>
      </c>
    </row>
    <row r="13" spans="1:19" ht="22.5" x14ac:dyDescent="0.25">
      <c r="A13" s="332"/>
      <c r="B13" s="218" t="s">
        <v>227</v>
      </c>
      <c r="C13" s="82" t="s">
        <v>228</v>
      </c>
      <c r="D13" s="81" t="s">
        <v>524</v>
      </c>
      <c r="E13" s="197" t="s">
        <v>30</v>
      </c>
      <c r="F13" s="198">
        <v>0</v>
      </c>
      <c r="G13" s="198">
        <v>0</v>
      </c>
      <c r="H13" s="198">
        <v>0</v>
      </c>
      <c r="I13" s="198"/>
      <c r="J13" s="207">
        <f>'Ввод данных'!D80</f>
        <v>0</v>
      </c>
      <c r="K13" s="198">
        <v>0</v>
      </c>
      <c r="L13" s="198">
        <v>0</v>
      </c>
      <c r="M13" s="198">
        <v>0</v>
      </c>
      <c r="N13" s="198">
        <v>0</v>
      </c>
      <c r="O13" s="198">
        <v>0</v>
      </c>
      <c r="P13" s="198">
        <v>0</v>
      </c>
      <c r="Q13" s="198">
        <v>0</v>
      </c>
      <c r="R13" s="198">
        <v>0</v>
      </c>
      <c r="S13" s="200" t="s">
        <v>229</v>
      </c>
    </row>
    <row r="14" spans="1:19" ht="30.4" customHeight="1" x14ac:dyDescent="0.25">
      <c r="A14" s="332"/>
      <c r="B14" s="218" t="s">
        <v>230</v>
      </c>
      <c r="C14" s="219" t="s">
        <v>231</v>
      </c>
      <c r="D14" s="81" t="s">
        <v>525</v>
      </c>
      <c r="E14" s="197" t="s">
        <v>30</v>
      </c>
      <c r="F14" s="198">
        <f t="shared" ref="F14:H15" si="2">F36</f>
        <v>0</v>
      </c>
      <c r="G14" s="198">
        <f t="shared" si="2"/>
        <v>0</v>
      </c>
      <c r="H14" s="198">
        <f t="shared" si="2"/>
        <v>0</v>
      </c>
      <c r="I14" s="198"/>
      <c r="J14" s="207">
        <f>'Ввод данных'!D81</f>
        <v>0</v>
      </c>
      <c r="K14" s="198">
        <f t="shared" ref="K14:R15" si="3">K36</f>
        <v>0</v>
      </c>
      <c r="L14" s="198">
        <f t="shared" si="3"/>
        <v>0</v>
      </c>
      <c r="M14" s="198">
        <f t="shared" si="3"/>
        <v>0</v>
      </c>
      <c r="N14" s="198">
        <f t="shared" si="3"/>
        <v>0</v>
      </c>
      <c r="O14" s="198">
        <f t="shared" si="3"/>
        <v>0</v>
      </c>
      <c r="P14" s="198">
        <f t="shared" si="3"/>
        <v>0</v>
      </c>
      <c r="Q14" s="198">
        <f t="shared" si="3"/>
        <v>0</v>
      </c>
      <c r="R14" s="198">
        <f t="shared" si="3"/>
        <v>0</v>
      </c>
      <c r="S14" s="184" t="s">
        <v>232</v>
      </c>
    </row>
    <row r="15" spans="1:19" ht="22.5" x14ac:dyDescent="0.25">
      <c r="A15" s="332"/>
      <c r="B15" s="218" t="s">
        <v>88</v>
      </c>
      <c r="C15" s="82" t="s">
        <v>400</v>
      </c>
      <c r="D15" s="81" t="s">
        <v>526</v>
      </c>
      <c r="E15" s="197" t="s">
        <v>90</v>
      </c>
      <c r="F15" s="198">
        <f t="shared" si="2"/>
        <v>0</v>
      </c>
      <c r="G15" s="198">
        <f t="shared" si="2"/>
        <v>0</v>
      </c>
      <c r="H15" s="198">
        <f t="shared" si="2"/>
        <v>0</v>
      </c>
      <c r="I15" s="198"/>
      <c r="J15" s="207">
        <f>'Ввод данных'!D26</f>
        <v>435.5</v>
      </c>
      <c r="K15" s="198">
        <f t="shared" si="3"/>
        <v>0</v>
      </c>
      <c r="L15" s="198">
        <f t="shared" si="3"/>
        <v>0</v>
      </c>
      <c r="M15" s="198">
        <f t="shared" si="3"/>
        <v>0</v>
      </c>
      <c r="N15" s="198">
        <f t="shared" si="3"/>
        <v>0</v>
      </c>
      <c r="O15" s="198">
        <f t="shared" si="3"/>
        <v>0</v>
      </c>
      <c r="P15" s="198">
        <f t="shared" si="3"/>
        <v>0</v>
      </c>
      <c r="Q15" s="198">
        <f t="shared" si="3"/>
        <v>0</v>
      </c>
      <c r="R15" s="198">
        <f t="shared" si="3"/>
        <v>0</v>
      </c>
      <c r="S15" s="184" t="s">
        <v>91</v>
      </c>
    </row>
    <row r="16" spans="1:19" ht="27.75" customHeight="1" x14ac:dyDescent="0.25">
      <c r="A16" s="333"/>
      <c r="B16" s="220" t="s">
        <v>92</v>
      </c>
      <c r="C16" s="82" t="s">
        <v>402</v>
      </c>
      <c r="D16" s="81" t="s">
        <v>527</v>
      </c>
      <c r="E16" s="221" t="s">
        <v>90</v>
      </c>
      <c r="F16" s="204">
        <f>F37</f>
        <v>0</v>
      </c>
      <c r="G16" s="204">
        <f>G37</f>
        <v>0</v>
      </c>
      <c r="H16" s="204">
        <f>H37</f>
        <v>0</v>
      </c>
      <c r="I16" s="204"/>
      <c r="J16" s="207">
        <f>'Ввод данных'!D27</f>
        <v>18.7</v>
      </c>
      <c r="K16" s="204">
        <f t="shared" ref="K16:R16" si="4">K37</f>
        <v>0</v>
      </c>
      <c r="L16" s="204">
        <f t="shared" si="4"/>
        <v>0</v>
      </c>
      <c r="M16" s="204">
        <f t="shared" si="4"/>
        <v>0</v>
      </c>
      <c r="N16" s="204">
        <f t="shared" si="4"/>
        <v>0</v>
      </c>
      <c r="O16" s="204">
        <f t="shared" si="4"/>
        <v>0</v>
      </c>
      <c r="P16" s="204">
        <f t="shared" si="4"/>
        <v>0</v>
      </c>
      <c r="Q16" s="204">
        <f t="shared" si="4"/>
        <v>0</v>
      </c>
      <c r="R16" s="204">
        <f t="shared" si="4"/>
        <v>0</v>
      </c>
      <c r="S16" s="212" t="s">
        <v>94</v>
      </c>
    </row>
    <row r="17" spans="1:19" ht="151.9" customHeight="1" x14ac:dyDescent="0.25">
      <c r="A17" s="350" t="s">
        <v>495</v>
      </c>
      <c r="B17" s="185" t="s">
        <v>528</v>
      </c>
      <c r="C17" s="213" t="s">
        <v>529</v>
      </c>
      <c r="D17" s="214">
        <v>15</v>
      </c>
      <c r="E17" s="188" t="s">
        <v>86</v>
      </c>
      <c r="F17" s="222">
        <f>IFERROR((SUM(F20:F23))/(SUM(F18:F23)),0)*100</f>
        <v>0</v>
      </c>
      <c r="G17" s="222">
        <f>IFERROR((SUM(G20:G23))/(SUM(G18:G23)),0)*100</f>
        <v>0</v>
      </c>
      <c r="H17" s="222">
        <f>IFERROR((SUM(H20:H23))/(SUM(H18:H23)),0)*100</f>
        <v>0</v>
      </c>
      <c r="I17" s="222">
        <v>8.1999999999999993</v>
      </c>
      <c r="J17" s="223">
        <f>IFERROR((SUM(J20:J23))/(SUM(J18:J23))*100,0)</f>
        <v>15.3922401585953</v>
      </c>
      <c r="K17" s="224">
        <f t="shared" ref="K17:R17" si="5">IFERROR((SUM(K20:K23))/(SUM(K18:K23)),0)*100</f>
        <v>0</v>
      </c>
      <c r="L17" s="224">
        <f t="shared" si="5"/>
        <v>0</v>
      </c>
      <c r="M17" s="224">
        <f t="shared" si="5"/>
        <v>0</v>
      </c>
      <c r="N17" s="224">
        <f t="shared" si="5"/>
        <v>0</v>
      </c>
      <c r="O17" s="224">
        <f t="shared" si="5"/>
        <v>0</v>
      </c>
      <c r="P17" s="224">
        <f t="shared" si="5"/>
        <v>0</v>
      </c>
      <c r="Q17" s="224">
        <f t="shared" si="5"/>
        <v>0</v>
      </c>
      <c r="R17" s="224">
        <f t="shared" si="5"/>
        <v>0</v>
      </c>
      <c r="S17" s="193" t="s">
        <v>495</v>
      </c>
    </row>
    <row r="18" spans="1:19" x14ac:dyDescent="0.25">
      <c r="A18" s="332"/>
      <c r="B18" s="218" t="s">
        <v>471</v>
      </c>
      <c r="C18" s="225" t="s">
        <v>472</v>
      </c>
      <c r="D18" s="226" t="s">
        <v>530</v>
      </c>
      <c r="E18" s="197" t="s">
        <v>90</v>
      </c>
      <c r="F18" s="198">
        <v>0</v>
      </c>
      <c r="G18" s="198">
        <v>0</v>
      </c>
      <c r="H18" s="198">
        <v>0</v>
      </c>
      <c r="I18" s="198"/>
      <c r="J18" s="207">
        <f>'Ввод данных'!D50</f>
        <v>1737</v>
      </c>
      <c r="K18" s="198">
        <v>0</v>
      </c>
      <c r="L18" s="198">
        <v>0</v>
      </c>
      <c r="M18" s="198">
        <v>0</v>
      </c>
      <c r="N18" s="198">
        <v>0</v>
      </c>
      <c r="O18" s="198">
        <v>0</v>
      </c>
      <c r="P18" s="198">
        <v>0</v>
      </c>
      <c r="Q18" s="198">
        <v>0</v>
      </c>
      <c r="R18" s="198">
        <v>0</v>
      </c>
      <c r="S18" s="184" t="s">
        <v>153</v>
      </c>
    </row>
    <row r="19" spans="1:19" x14ac:dyDescent="0.25">
      <c r="A19" s="332"/>
      <c r="B19" s="218" t="s">
        <v>474</v>
      </c>
      <c r="C19" s="225" t="s">
        <v>475</v>
      </c>
      <c r="D19" s="226" t="s">
        <v>531</v>
      </c>
      <c r="E19" s="197" t="s">
        <v>90</v>
      </c>
      <c r="F19" s="198">
        <v>0</v>
      </c>
      <c r="G19" s="198">
        <v>0</v>
      </c>
      <c r="H19" s="198">
        <v>0</v>
      </c>
      <c r="I19" s="198"/>
      <c r="J19" s="207">
        <f>'Ввод данных'!D51</f>
        <v>4238</v>
      </c>
      <c r="K19" s="198">
        <v>0</v>
      </c>
      <c r="L19" s="198">
        <v>0</v>
      </c>
      <c r="M19" s="198">
        <v>0</v>
      </c>
      <c r="N19" s="198">
        <v>0</v>
      </c>
      <c r="O19" s="198">
        <v>0</v>
      </c>
      <c r="P19" s="198">
        <v>0</v>
      </c>
      <c r="Q19" s="198">
        <v>0</v>
      </c>
      <c r="R19" s="198">
        <v>0</v>
      </c>
      <c r="S19" s="184" t="s">
        <v>156</v>
      </c>
    </row>
    <row r="20" spans="1:19" x14ac:dyDescent="0.25">
      <c r="A20" s="332"/>
      <c r="B20" s="218" t="s">
        <v>477</v>
      </c>
      <c r="C20" s="225" t="s">
        <v>478</v>
      </c>
      <c r="D20" s="226" t="s">
        <v>532</v>
      </c>
      <c r="E20" s="197" t="s">
        <v>90</v>
      </c>
      <c r="F20" s="198">
        <v>0</v>
      </c>
      <c r="G20" s="198">
        <v>0</v>
      </c>
      <c r="H20" s="198">
        <v>0</v>
      </c>
      <c r="I20" s="198"/>
      <c r="J20" s="207">
        <f>'Ввод данных'!D52</f>
        <v>597</v>
      </c>
      <c r="K20" s="198">
        <v>0</v>
      </c>
      <c r="L20" s="198">
        <v>0</v>
      </c>
      <c r="M20" s="198">
        <v>0</v>
      </c>
      <c r="N20" s="198">
        <v>0</v>
      </c>
      <c r="O20" s="198">
        <v>0</v>
      </c>
      <c r="P20" s="198">
        <v>0</v>
      </c>
      <c r="Q20" s="198">
        <v>0</v>
      </c>
      <c r="R20" s="198">
        <v>0</v>
      </c>
      <c r="S20" s="184" t="s">
        <v>159</v>
      </c>
    </row>
    <row r="21" spans="1:19" ht="20.25" customHeight="1" x14ac:dyDescent="0.25">
      <c r="A21" s="332"/>
      <c r="B21" s="218" t="s">
        <v>193</v>
      </c>
      <c r="C21" s="225" t="s">
        <v>194</v>
      </c>
      <c r="D21" s="226" t="s">
        <v>533</v>
      </c>
      <c r="E21" s="197" t="s">
        <v>90</v>
      </c>
      <c r="F21" s="198">
        <v>0</v>
      </c>
      <c r="G21" s="198">
        <v>0</v>
      </c>
      <c r="H21" s="198">
        <v>0</v>
      </c>
      <c r="I21" s="198"/>
      <c r="J21" s="207">
        <f>'Ввод данных'!D68</f>
        <v>490</v>
      </c>
      <c r="K21" s="198">
        <v>0</v>
      </c>
      <c r="L21" s="198">
        <v>0</v>
      </c>
      <c r="M21" s="198">
        <v>0</v>
      </c>
      <c r="N21" s="198">
        <v>0</v>
      </c>
      <c r="O21" s="198">
        <v>0</v>
      </c>
      <c r="P21" s="198">
        <v>0</v>
      </c>
      <c r="Q21" s="198">
        <v>0</v>
      </c>
      <c r="R21" s="198">
        <v>0</v>
      </c>
      <c r="S21" s="184" t="s">
        <v>195</v>
      </c>
    </row>
    <row r="22" spans="1:19" x14ac:dyDescent="0.25">
      <c r="A22" s="332"/>
      <c r="B22" s="218" t="s">
        <v>196</v>
      </c>
      <c r="C22" s="225" t="s">
        <v>197</v>
      </c>
      <c r="D22" s="226" t="s">
        <v>534</v>
      </c>
      <c r="E22" s="197" t="s">
        <v>90</v>
      </c>
      <c r="F22" s="198">
        <v>0</v>
      </c>
      <c r="G22" s="198">
        <v>0</v>
      </c>
      <c r="H22" s="198">
        <v>0</v>
      </c>
      <c r="I22" s="198"/>
      <c r="J22" s="207">
        <f>'Ввод данных'!D69</f>
        <v>0</v>
      </c>
      <c r="K22" s="198">
        <v>0</v>
      </c>
      <c r="L22" s="198">
        <v>0</v>
      </c>
      <c r="M22" s="198">
        <v>0</v>
      </c>
      <c r="N22" s="198">
        <v>0</v>
      </c>
      <c r="O22" s="198">
        <v>0</v>
      </c>
      <c r="P22" s="198">
        <v>0</v>
      </c>
      <c r="Q22" s="198">
        <v>0</v>
      </c>
      <c r="R22" s="198">
        <v>0</v>
      </c>
      <c r="S22" s="184" t="s">
        <v>198</v>
      </c>
    </row>
    <row r="23" spans="1:19" ht="14.65" customHeight="1" x14ac:dyDescent="0.25">
      <c r="A23" s="333"/>
      <c r="B23" s="227" t="s">
        <v>199</v>
      </c>
      <c r="C23" s="228" t="s">
        <v>200</v>
      </c>
      <c r="D23" s="229" t="s">
        <v>535</v>
      </c>
      <c r="E23" s="230" t="s">
        <v>90</v>
      </c>
      <c r="F23" s="231">
        <v>0</v>
      </c>
      <c r="G23" s="231">
        <v>0</v>
      </c>
      <c r="H23" s="231">
        <v>0</v>
      </c>
      <c r="I23" s="231"/>
      <c r="J23" s="232">
        <f>'Ввод данных'!D70</f>
        <v>0</v>
      </c>
      <c r="K23" s="231">
        <v>0</v>
      </c>
      <c r="L23" s="231">
        <v>0</v>
      </c>
      <c r="M23" s="231">
        <v>0</v>
      </c>
      <c r="N23" s="231">
        <v>0</v>
      </c>
      <c r="O23" s="231">
        <v>0</v>
      </c>
      <c r="P23" s="231">
        <v>0</v>
      </c>
      <c r="Q23" s="231">
        <v>0</v>
      </c>
      <c r="R23" s="231">
        <v>0</v>
      </c>
      <c r="S23" s="233" t="s">
        <v>201</v>
      </c>
    </row>
    <row r="24" spans="1:19" ht="141.75" customHeight="1" x14ac:dyDescent="0.25">
      <c r="A24" s="350" t="s">
        <v>496</v>
      </c>
      <c r="B24" s="185" t="s">
        <v>536</v>
      </c>
      <c r="C24" s="213" t="s">
        <v>537</v>
      </c>
      <c r="D24" s="214">
        <v>16</v>
      </c>
      <c r="E24" s="188" t="s">
        <v>86</v>
      </c>
      <c r="F24" s="222">
        <f>IF(SUM(F25:F29)&gt;SUM(F30:F33),"ОШИБКА",IFERROR(((SUM(F25:F29))/(SUM(F30:F33))),0)*100)</f>
        <v>0</v>
      </c>
      <c r="G24" s="222">
        <f>IF(SUM(G25:G29)&gt;SUM(G30:G33),"ОШИБКА",IFERROR(((SUM(G25:G29))/(SUM(G30:G33))),0)*100)</f>
        <v>0</v>
      </c>
      <c r="H24" s="222">
        <f>IF(SUM(H25:H29)&gt;SUM(H30:H33),"ОШИБКА",IFERROR(((SUM(H25:H29))/(SUM(H30:H33))),0)*100)</f>
        <v>0</v>
      </c>
      <c r="I24" s="222">
        <v>21.9</v>
      </c>
      <c r="J24" s="223">
        <f>IF(SUM(J25:J29)&gt;SUM(J30:J33),"ОШИБКА",IFERROR((SUM(J25:J29))/SUM(J30:J33)*100,0))</f>
        <v>0</v>
      </c>
      <c r="K24" s="224">
        <f t="shared" ref="K24:R24" si="6">IF(SUM(K25:K29)&gt;SUM(K30:K33),"ОШИБКА",IFERROR(((SUM(K25:K29))/(SUM(K30:K33))),0)*100)</f>
        <v>0</v>
      </c>
      <c r="L24" s="224">
        <f t="shared" si="6"/>
        <v>0</v>
      </c>
      <c r="M24" s="224">
        <f t="shared" si="6"/>
        <v>0</v>
      </c>
      <c r="N24" s="224">
        <f t="shared" si="6"/>
        <v>0</v>
      </c>
      <c r="O24" s="224">
        <f t="shared" si="6"/>
        <v>0</v>
      </c>
      <c r="P24" s="224">
        <f t="shared" si="6"/>
        <v>0</v>
      </c>
      <c r="Q24" s="224">
        <f t="shared" si="6"/>
        <v>0</v>
      </c>
      <c r="R24" s="224">
        <f t="shared" si="6"/>
        <v>0</v>
      </c>
      <c r="S24" s="193" t="s">
        <v>496</v>
      </c>
    </row>
    <row r="25" spans="1:19" ht="20.25" customHeight="1" x14ac:dyDescent="0.25">
      <c r="A25" s="332"/>
      <c r="B25" s="82" t="s">
        <v>233</v>
      </c>
      <c r="C25" s="225" t="s">
        <v>234</v>
      </c>
      <c r="D25" s="81" t="s">
        <v>538</v>
      </c>
      <c r="E25" s="197" t="s">
        <v>90</v>
      </c>
      <c r="F25" s="198">
        <v>0</v>
      </c>
      <c r="G25" s="198">
        <v>0</v>
      </c>
      <c r="H25" s="198">
        <v>0</v>
      </c>
      <c r="I25" s="198"/>
      <c r="J25" s="207">
        <f>'Ввод данных'!D82</f>
        <v>0</v>
      </c>
      <c r="K25" s="198">
        <v>0</v>
      </c>
      <c r="L25" s="198">
        <v>0</v>
      </c>
      <c r="M25" s="198">
        <v>0</v>
      </c>
      <c r="N25" s="198">
        <v>0</v>
      </c>
      <c r="O25" s="198">
        <v>0</v>
      </c>
      <c r="P25" s="198">
        <v>0</v>
      </c>
      <c r="Q25" s="198">
        <v>0</v>
      </c>
      <c r="R25" s="198">
        <v>0</v>
      </c>
      <c r="S25" s="184" t="s">
        <v>235</v>
      </c>
    </row>
    <row r="26" spans="1:19" ht="20.25" customHeight="1" x14ac:dyDescent="0.25">
      <c r="A26" s="332"/>
      <c r="B26" s="234" t="s">
        <v>236</v>
      </c>
      <c r="C26" s="46" t="s">
        <v>237</v>
      </c>
      <c r="D26" s="81" t="s">
        <v>539</v>
      </c>
      <c r="E26" s="197" t="s">
        <v>90</v>
      </c>
      <c r="F26" s="198"/>
      <c r="G26" s="198"/>
      <c r="H26" s="198"/>
      <c r="I26" s="198"/>
      <c r="J26" s="207">
        <f>'Ввод данных'!D83</f>
        <v>0</v>
      </c>
      <c r="K26" s="198"/>
      <c r="L26" s="198"/>
      <c r="M26" s="198"/>
      <c r="N26" s="198"/>
      <c r="O26" s="198"/>
      <c r="P26" s="198"/>
      <c r="Q26" s="198"/>
      <c r="R26" s="198"/>
      <c r="S26" s="67" t="s">
        <v>238</v>
      </c>
    </row>
    <row r="27" spans="1:19" ht="20.25" customHeight="1" x14ac:dyDescent="0.25">
      <c r="A27" s="332"/>
      <c r="B27" s="82" t="s">
        <v>239</v>
      </c>
      <c r="C27" s="235" t="s">
        <v>240</v>
      </c>
      <c r="D27" s="81" t="s">
        <v>540</v>
      </c>
      <c r="E27" s="197" t="s">
        <v>90</v>
      </c>
      <c r="F27" s="198">
        <v>0</v>
      </c>
      <c r="G27" s="198">
        <v>0</v>
      </c>
      <c r="H27" s="198">
        <v>0</v>
      </c>
      <c r="I27" s="198"/>
      <c r="J27" s="207">
        <f>'Ввод данных'!D84</f>
        <v>0</v>
      </c>
      <c r="K27" s="198">
        <v>0</v>
      </c>
      <c r="L27" s="198">
        <v>0</v>
      </c>
      <c r="M27" s="198">
        <v>0</v>
      </c>
      <c r="N27" s="198">
        <v>0</v>
      </c>
      <c r="O27" s="198">
        <v>0</v>
      </c>
      <c r="P27" s="198">
        <v>0</v>
      </c>
      <c r="Q27" s="198">
        <v>0</v>
      </c>
      <c r="R27" s="198">
        <v>0</v>
      </c>
      <c r="S27" s="184" t="s">
        <v>241</v>
      </c>
    </row>
    <row r="28" spans="1:19" ht="22.5" x14ac:dyDescent="0.25">
      <c r="A28" s="332"/>
      <c r="B28" s="82" t="s">
        <v>242</v>
      </c>
      <c r="C28" s="82" t="s">
        <v>243</v>
      </c>
      <c r="D28" s="81" t="s">
        <v>541</v>
      </c>
      <c r="E28" s="197" t="s">
        <v>90</v>
      </c>
      <c r="F28" s="198">
        <v>0</v>
      </c>
      <c r="G28" s="198">
        <v>0</v>
      </c>
      <c r="H28" s="198">
        <v>0</v>
      </c>
      <c r="I28" s="198"/>
      <c r="J28" s="207">
        <f>'Ввод данных'!D85</f>
        <v>0</v>
      </c>
      <c r="K28" s="198">
        <v>0</v>
      </c>
      <c r="L28" s="198">
        <v>0</v>
      </c>
      <c r="M28" s="198">
        <v>0</v>
      </c>
      <c r="N28" s="198">
        <v>0</v>
      </c>
      <c r="O28" s="198">
        <v>0</v>
      </c>
      <c r="P28" s="198">
        <v>0</v>
      </c>
      <c r="Q28" s="198">
        <v>0</v>
      </c>
      <c r="R28" s="198">
        <v>0</v>
      </c>
      <c r="S28" s="184" t="s">
        <v>244</v>
      </c>
    </row>
    <row r="29" spans="1:19" ht="20.25" customHeight="1" x14ac:dyDescent="0.25">
      <c r="A29" s="332"/>
      <c r="B29" s="82" t="s">
        <v>245</v>
      </c>
      <c r="C29" s="82" t="s">
        <v>246</v>
      </c>
      <c r="D29" s="81" t="s">
        <v>542</v>
      </c>
      <c r="E29" s="197" t="s">
        <v>90</v>
      </c>
      <c r="F29" s="198">
        <v>0</v>
      </c>
      <c r="G29" s="198">
        <v>0</v>
      </c>
      <c r="H29" s="198">
        <v>0</v>
      </c>
      <c r="I29" s="198"/>
      <c r="J29" s="207">
        <f>'Ввод данных'!D86</f>
        <v>0</v>
      </c>
      <c r="K29" s="198">
        <v>0</v>
      </c>
      <c r="L29" s="198">
        <v>0</v>
      </c>
      <c r="M29" s="198">
        <v>0</v>
      </c>
      <c r="N29" s="198">
        <v>0</v>
      </c>
      <c r="O29" s="198">
        <v>0</v>
      </c>
      <c r="P29" s="198">
        <v>0</v>
      </c>
      <c r="Q29" s="198">
        <v>0</v>
      </c>
      <c r="R29" s="198">
        <v>0</v>
      </c>
      <c r="S29" s="184" t="s">
        <v>247</v>
      </c>
    </row>
    <row r="30" spans="1:19" x14ac:dyDescent="0.25">
      <c r="A30" s="332"/>
      <c r="B30" s="218" t="s">
        <v>477</v>
      </c>
      <c r="C30" s="82" t="s">
        <v>478</v>
      </c>
      <c r="D30" s="81" t="s">
        <v>543</v>
      </c>
      <c r="E30" s="197" t="s">
        <v>90</v>
      </c>
      <c r="F30" s="198">
        <f t="shared" ref="F30:H33" si="7">F20</f>
        <v>0</v>
      </c>
      <c r="G30" s="198">
        <f t="shared" si="7"/>
        <v>0</v>
      </c>
      <c r="H30" s="198">
        <f t="shared" si="7"/>
        <v>0</v>
      </c>
      <c r="I30" s="198"/>
      <c r="J30" s="207">
        <f>'Ввод данных'!D52</f>
        <v>597</v>
      </c>
      <c r="K30" s="198">
        <f t="shared" ref="K30:R33" si="8">K20</f>
        <v>0</v>
      </c>
      <c r="L30" s="198">
        <f t="shared" si="8"/>
        <v>0</v>
      </c>
      <c r="M30" s="198">
        <f t="shared" si="8"/>
        <v>0</v>
      </c>
      <c r="N30" s="198">
        <f t="shared" si="8"/>
        <v>0</v>
      </c>
      <c r="O30" s="198">
        <f t="shared" si="8"/>
        <v>0</v>
      </c>
      <c r="P30" s="198">
        <f t="shared" si="8"/>
        <v>0</v>
      </c>
      <c r="Q30" s="198">
        <f t="shared" si="8"/>
        <v>0</v>
      </c>
      <c r="R30" s="198">
        <f t="shared" si="8"/>
        <v>0</v>
      </c>
      <c r="S30" s="184" t="s">
        <v>159</v>
      </c>
    </row>
    <row r="31" spans="1:19" ht="20.25" customHeight="1" x14ac:dyDescent="0.25">
      <c r="A31" s="332"/>
      <c r="B31" s="218" t="s">
        <v>193</v>
      </c>
      <c r="C31" s="82" t="s">
        <v>194</v>
      </c>
      <c r="D31" s="81" t="s">
        <v>544</v>
      </c>
      <c r="E31" s="197" t="s">
        <v>90</v>
      </c>
      <c r="F31" s="198">
        <f t="shared" si="7"/>
        <v>0</v>
      </c>
      <c r="G31" s="198">
        <f t="shared" si="7"/>
        <v>0</v>
      </c>
      <c r="H31" s="198">
        <f t="shared" si="7"/>
        <v>0</v>
      </c>
      <c r="I31" s="198"/>
      <c r="J31" s="207">
        <f>'Ввод данных'!D68</f>
        <v>490</v>
      </c>
      <c r="K31" s="198">
        <f t="shared" si="8"/>
        <v>0</v>
      </c>
      <c r="L31" s="198">
        <f t="shared" si="8"/>
        <v>0</v>
      </c>
      <c r="M31" s="198">
        <f t="shared" si="8"/>
        <v>0</v>
      </c>
      <c r="N31" s="198">
        <f t="shared" si="8"/>
        <v>0</v>
      </c>
      <c r="O31" s="198">
        <f t="shared" si="8"/>
        <v>0</v>
      </c>
      <c r="P31" s="198">
        <f t="shared" si="8"/>
        <v>0</v>
      </c>
      <c r="Q31" s="198">
        <f t="shared" si="8"/>
        <v>0</v>
      </c>
      <c r="R31" s="198">
        <f t="shared" si="8"/>
        <v>0</v>
      </c>
      <c r="S31" s="184" t="s">
        <v>195</v>
      </c>
    </row>
    <row r="32" spans="1:19" x14ac:dyDescent="0.25">
      <c r="A32" s="332"/>
      <c r="B32" s="218" t="s">
        <v>196</v>
      </c>
      <c r="C32" s="82" t="s">
        <v>197</v>
      </c>
      <c r="D32" s="81" t="s">
        <v>545</v>
      </c>
      <c r="E32" s="197" t="s">
        <v>90</v>
      </c>
      <c r="F32" s="198">
        <f t="shared" si="7"/>
        <v>0</v>
      </c>
      <c r="G32" s="198">
        <f t="shared" si="7"/>
        <v>0</v>
      </c>
      <c r="H32" s="198">
        <f t="shared" si="7"/>
        <v>0</v>
      </c>
      <c r="I32" s="198"/>
      <c r="J32" s="207">
        <f>'Ввод данных'!D69</f>
        <v>0</v>
      </c>
      <c r="K32" s="198">
        <f t="shared" si="8"/>
        <v>0</v>
      </c>
      <c r="L32" s="198">
        <f t="shared" si="8"/>
        <v>0</v>
      </c>
      <c r="M32" s="198">
        <f t="shared" si="8"/>
        <v>0</v>
      </c>
      <c r="N32" s="198">
        <f t="shared" si="8"/>
        <v>0</v>
      </c>
      <c r="O32" s="198">
        <f t="shared" si="8"/>
        <v>0</v>
      </c>
      <c r="P32" s="198">
        <f t="shared" si="8"/>
        <v>0</v>
      </c>
      <c r="Q32" s="198">
        <f t="shared" si="8"/>
        <v>0</v>
      </c>
      <c r="R32" s="198">
        <f t="shared" si="8"/>
        <v>0</v>
      </c>
      <c r="S32" s="184" t="s">
        <v>198</v>
      </c>
    </row>
    <row r="33" spans="1:19" ht="14.65" customHeight="1" x14ac:dyDescent="0.25">
      <c r="A33" s="333"/>
      <c r="B33" s="227" t="s">
        <v>199</v>
      </c>
      <c r="C33" s="228" t="s">
        <v>200</v>
      </c>
      <c r="D33" s="229" t="s">
        <v>546</v>
      </c>
      <c r="E33" s="230" t="s">
        <v>90</v>
      </c>
      <c r="F33" s="231">
        <f t="shared" si="7"/>
        <v>0</v>
      </c>
      <c r="G33" s="231">
        <f t="shared" si="7"/>
        <v>0</v>
      </c>
      <c r="H33" s="231">
        <f t="shared" si="7"/>
        <v>0</v>
      </c>
      <c r="I33" s="231"/>
      <c r="J33" s="232">
        <f>'Ввод данных'!D70</f>
        <v>0</v>
      </c>
      <c r="K33" s="231">
        <f t="shared" si="8"/>
        <v>0</v>
      </c>
      <c r="L33" s="231">
        <f t="shared" si="8"/>
        <v>0</v>
      </c>
      <c r="M33" s="231">
        <f t="shared" si="8"/>
        <v>0</v>
      </c>
      <c r="N33" s="231">
        <f t="shared" si="8"/>
        <v>0</v>
      </c>
      <c r="O33" s="231">
        <f t="shared" si="8"/>
        <v>0</v>
      </c>
      <c r="P33" s="231">
        <f t="shared" si="8"/>
        <v>0</v>
      </c>
      <c r="Q33" s="231">
        <f t="shared" si="8"/>
        <v>0</v>
      </c>
      <c r="R33" s="231">
        <f t="shared" si="8"/>
        <v>0</v>
      </c>
      <c r="S33" s="233" t="s">
        <v>201</v>
      </c>
    </row>
    <row r="34" spans="1:19" ht="263.25" customHeight="1" x14ac:dyDescent="0.25">
      <c r="A34" s="351" t="s">
        <v>497</v>
      </c>
      <c r="B34" s="236" t="s">
        <v>547</v>
      </c>
      <c r="C34" s="237" t="s">
        <v>548</v>
      </c>
      <c r="D34" s="238">
        <v>17</v>
      </c>
      <c r="E34" s="238" t="s">
        <v>164</v>
      </c>
      <c r="F34" s="239">
        <f>IFERROR((F35/(F36+F37)),0)</f>
        <v>0</v>
      </c>
      <c r="G34" s="239">
        <f>IFERROR((G35/(G36+G37)),0)</f>
        <v>0</v>
      </c>
      <c r="H34" s="239">
        <f>IFERROR((H35/(H36+H37)),0)</f>
        <v>0</v>
      </c>
      <c r="I34" s="239">
        <v>2E-3</v>
      </c>
      <c r="J34" s="240">
        <f t="shared" ref="J34:R34" si="9">IFERROR((J35/(J36+J37)),0)</f>
        <v>0</v>
      </c>
      <c r="K34" s="241">
        <f t="shared" si="9"/>
        <v>0</v>
      </c>
      <c r="L34" s="241">
        <f t="shared" si="9"/>
        <v>0</v>
      </c>
      <c r="M34" s="241">
        <f t="shared" si="9"/>
        <v>0</v>
      </c>
      <c r="N34" s="241">
        <f t="shared" si="9"/>
        <v>0</v>
      </c>
      <c r="O34" s="241">
        <f t="shared" si="9"/>
        <v>0</v>
      </c>
      <c r="P34" s="241">
        <f t="shared" si="9"/>
        <v>0</v>
      </c>
      <c r="Q34" s="241">
        <f t="shared" si="9"/>
        <v>0</v>
      </c>
      <c r="R34" s="241">
        <f t="shared" si="9"/>
        <v>0</v>
      </c>
      <c r="S34" s="242" t="s">
        <v>497</v>
      </c>
    </row>
    <row r="35" spans="1:19" ht="141" customHeight="1" x14ac:dyDescent="0.25">
      <c r="A35" s="332"/>
      <c r="B35" s="243" t="s">
        <v>248</v>
      </c>
      <c r="C35" s="244" t="s">
        <v>249</v>
      </c>
      <c r="D35" s="172" t="s">
        <v>549</v>
      </c>
      <c r="E35" s="245" t="s">
        <v>164</v>
      </c>
      <c r="F35" s="246">
        <v>0</v>
      </c>
      <c r="G35" s="246">
        <v>0</v>
      </c>
      <c r="H35" s="246">
        <v>0</v>
      </c>
      <c r="I35" s="246"/>
      <c r="J35" s="207">
        <f>'Ввод данных'!D87</f>
        <v>0</v>
      </c>
      <c r="K35" s="246">
        <v>0</v>
      </c>
      <c r="L35" s="246">
        <v>0</v>
      </c>
      <c r="M35" s="246">
        <v>0</v>
      </c>
      <c r="N35" s="246">
        <v>0</v>
      </c>
      <c r="O35" s="246">
        <v>0</v>
      </c>
      <c r="P35" s="246">
        <v>0</v>
      </c>
      <c r="Q35" s="246">
        <v>0</v>
      </c>
      <c r="R35" s="246">
        <v>0</v>
      </c>
      <c r="S35" s="242" t="s">
        <v>250</v>
      </c>
    </row>
    <row r="36" spans="1:19" ht="22.5" x14ac:dyDescent="0.25">
      <c r="A36" s="332"/>
      <c r="B36" s="243" t="s">
        <v>88</v>
      </c>
      <c r="C36" s="244" t="s">
        <v>89</v>
      </c>
      <c r="D36" s="172" t="s">
        <v>550</v>
      </c>
      <c r="E36" s="245" t="s">
        <v>90</v>
      </c>
      <c r="F36" s="246">
        <v>0</v>
      </c>
      <c r="G36" s="246">
        <v>0</v>
      </c>
      <c r="H36" s="246">
        <v>0</v>
      </c>
      <c r="I36" s="246"/>
      <c r="J36" s="207">
        <f>'Ввод данных'!D26</f>
        <v>435.5</v>
      </c>
      <c r="K36" s="246">
        <v>0</v>
      </c>
      <c r="L36" s="246">
        <v>0</v>
      </c>
      <c r="M36" s="246">
        <v>0</v>
      </c>
      <c r="N36" s="246">
        <v>0</v>
      </c>
      <c r="O36" s="246">
        <v>0</v>
      </c>
      <c r="P36" s="246">
        <v>0</v>
      </c>
      <c r="Q36" s="246">
        <v>0</v>
      </c>
      <c r="R36" s="246">
        <v>0</v>
      </c>
      <c r="S36" s="242" t="s">
        <v>91</v>
      </c>
    </row>
    <row r="37" spans="1:19" ht="14.65" customHeight="1" x14ac:dyDescent="0.25">
      <c r="A37" s="333"/>
      <c r="B37" s="247" t="s">
        <v>92</v>
      </c>
      <c r="C37" s="244" t="s">
        <v>93</v>
      </c>
      <c r="D37" s="172" t="s">
        <v>551</v>
      </c>
      <c r="E37" s="248" t="s">
        <v>90</v>
      </c>
      <c r="F37" s="249">
        <v>0</v>
      </c>
      <c r="G37" s="249">
        <v>0</v>
      </c>
      <c r="H37" s="249">
        <v>0</v>
      </c>
      <c r="I37" s="250"/>
      <c r="J37" s="207">
        <f>'Ввод данных'!D27</f>
        <v>18.7</v>
      </c>
      <c r="K37" s="249">
        <v>0</v>
      </c>
      <c r="L37" s="249">
        <v>0</v>
      </c>
      <c r="M37" s="249">
        <v>0</v>
      </c>
      <c r="N37" s="249">
        <v>0</v>
      </c>
      <c r="O37" s="249">
        <v>0</v>
      </c>
      <c r="P37" s="249">
        <v>0</v>
      </c>
      <c r="Q37" s="249">
        <v>0</v>
      </c>
      <c r="R37" s="249">
        <v>0</v>
      </c>
      <c r="S37" s="251" t="s">
        <v>94</v>
      </c>
    </row>
    <row r="38" spans="1:19" ht="263.25" customHeight="1" x14ac:dyDescent="0.25">
      <c r="A38" s="348" t="s">
        <v>498</v>
      </c>
      <c r="B38" s="252" t="s">
        <v>552</v>
      </c>
      <c r="C38" s="253" t="s">
        <v>553</v>
      </c>
      <c r="D38" s="254">
        <v>18</v>
      </c>
      <c r="E38" s="255" t="s">
        <v>164</v>
      </c>
      <c r="F38" s="256">
        <f>IFERROR((F39/(F40+F41)),0)</f>
        <v>0</v>
      </c>
      <c r="G38" s="256">
        <f>IFERROR((G39/(G40+G41)),0)</f>
        <v>0</v>
      </c>
      <c r="H38" s="256">
        <f>IFERROR((H39/(H40+H41)),0)</f>
        <v>0</v>
      </c>
      <c r="I38" s="256">
        <v>7.1999999999999995E-2</v>
      </c>
      <c r="J38" s="257">
        <f t="shared" ref="J38:R38" si="10">IFERROR((J39/(J40+J41)),0)</f>
        <v>0</v>
      </c>
      <c r="K38" s="258">
        <f t="shared" si="10"/>
        <v>0</v>
      </c>
      <c r="L38" s="258">
        <f t="shared" si="10"/>
        <v>0</v>
      </c>
      <c r="M38" s="258">
        <f t="shared" si="10"/>
        <v>0</v>
      </c>
      <c r="N38" s="258">
        <f t="shared" si="10"/>
        <v>0</v>
      </c>
      <c r="O38" s="258">
        <f t="shared" si="10"/>
        <v>0</v>
      </c>
      <c r="P38" s="258">
        <f t="shared" si="10"/>
        <v>0</v>
      </c>
      <c r="Q38" s="258">
        <f t="shared" si="10"/>
        <v>0</v>
      </c>
      <c r="R38" s="258">
        <f t="shared" si="10"/>
        <v>0</v>
      </c>
      <c r="S38" s="259" t="s">
        <v>498</v>
      </c>
    </row>
    <row r="39" spans="1:19" ht="202.5" customHeight="1" x14ac:dyDescent="0.25">
      <c r="A39" s="332"/>
      <c r="B39" s="243" t="s">
        <v>251</v>
      </c>
      <c r="C39" s="244" t="s">
        <v>252</v>
      </c>
      <c r="D39" s="172" t="s">
        <v>554</v>
      </c>
      <c r="E39" s="245" t="s">
        <v>164</v>
      </c>
      <c r="F39" s="246">
        <v>0</v>
      </c>
      <c r="G39" s="246">
        <v>0</v>
      </c>
      <c r="H39" s="246">
        <v>0</v>
      </c>
      <c r="I39" s="246"/>
      <c r="J39" s="207">
        <f>'Ввод данных'!D88</f>
        <v>0</v>
      </c>
      <c r="K39" s="246">
        <v>0</v>
      </c>
      <c r="L39" s="246">
        <v>0</v>
      </c>
      <c r="M39" s="246">
        <v>0</v>
      </c>
      <c r="N39" s="246">
        <v>0</v>
      </c>
      <c r="O39" s="246">
        <v>0</v>
      </c>
      <c r="P39" s="246">
        <v>0</v>
      </c>
      <c r="Q39" s="246">
        <v>0</v>
      </c>
      <c r="R39" s="246">
        <v>0</v>
      </c>
      <c r="S39" s="260" t="s">
        <v>253</v>
      </c>
    </row>
    <row r="40" spans="1:19" ht="22.5" x14ac:dyDescent="0.25">
      <c r="A40" s="332"/>
      <c r="B40" s="243" t="s">
        <v>88</v>
      </c>
      <c r="C40" s="244" t="s">
        <v>400</v>
      </c>
      <c r="D40" s="172" t="s">
        <v>555</v>
      </c>
      <c r="E40" s="245" t="s">
        <v>90</v>
      </c>
      <c r="F40" s="246">
        <v>0</v>
      </c>
      <c r="G40" s="246">
        <f>G36</f>
        <v>0</v>
      </c>
      <c r="H40" s="246">
        <f>H36</f>
        <v>0</v>
      </c>
      <c r="I40" s="246"/>
      <c r="J40" s="207">
        <f>'Ввод данных'!D26</f>
        <v>435.5</v>
      </c>
      <c r="K40" s="246">
        <f t="shared" ref="K40:R40" si="11">K36</f>
        <v>0</v>
      </c>
      <c r="L40" s="246">
        <f t="shared" si="11"/>
        <v>0</v>
      </c>
      <c r="M40" s="246">
        <f t="shared" si="11"/>
        <v>0</v>
      </c>
      <c r="N40" s="246">
        <f t="shared" si="11"/>
        <v>0</v>
      </c>
      <c r="O40" s="246">
        <f t="shared" si="11"/>
        <v>0</v>
      </c>
      <c r="P40" s="246">
        <f t="shared" si="11"/>
        <v>0</v>
      </c>
      <c r="Q40" s="246">
        <f t="shared" si="11"/>
        <v>0</v>
      </c>
      <c r="R40" s="246">
        <f t="shared" si="11"/>
        <v>0</v>
      </c>
      <c r="S40" s="242" t="s">
        <v>91</v>
      </c>
    </row>
    <row r="41" spans="1:19" ht="14.65" customHeight="1" x14ac:dyDescent="0.25">
      <c r="A41" s="333"/>
      <c r="B41" s="247" t="s">
        <v>92</v>
      </c>
      <c r="C41" s="261" t="s">
        <v>402</v>
      </c>
      <c r="D41" s="262" t="s">
        <v>556</v>
      </c>
      <c r="E41" s="248" t="s">
        <v>90</v>
      </c>
      <c r="F41" s="249">
        <v>0</v>
      </c>
      <c r="G41" s="249">
        <v>0</v>
      </c>
      <c r="H41" s="249">
        <v>0</v>
      </c>
      <c r="I41" s="250"/>
      <c r="J41" s="207">
        <f>'Ввод данных'!D27</f>
        <v>18.7</v>
      </c>
      <c r="K41" s="249">
        <v>0</v>
      </c>
      <c r="L41" s="249">
        <v>0</v>
      </c>
      <c r="M41" s="249">
        <v>0</v>
      </c>
      <c r="N41" s="249">
        <v>0</v>
      </c>
      <c r="O41" s="249">
        <v>0</v>
      </c>
      <c r="P41" s="249">
        <v>0</v>
      </c>
      <c r="Q41" s="249">
        <v>0</v>
      </c>
      <c r="R41" s="249">
        <v>0</v>
      </c>
      <c r="S41" s="251" t="s">
        <v>94</v>
      </c>
    </row>
    <row r="42" spans="1:19" ht="75.75" customHeight="1" x14ac:dyDescent="0.25">
      <c r="A42" s="348" t="s">
        <v>499</v>
      </c>
      <c r="B42" s="252" t="s">
        <v>557</v>
      </c>
      <c r="C42" s="253" t="s">
        <v>558</v>
      </c>
      <c r="D42" s="254">
        <v>19</v>
      </c>
      <c r="E42" s="255" t="s">
        <v>164</v>
      </c>
      <c r="F42" s="256">
        <f>IFERROR((F43/(F44+F45)),0)</f>
        <v>0</v>
      </c>
      <c r="G42" s="256">
        <f>IFERROR((G43/(G44+G45)),0)</f>
        <v>0</v>
      </c>
      <c r="H42" s="256">
        <f>IFERROR((H43/(H44+H45)),0)</f>
        <v>0</v>
      </c>
      <c r="I42" s="256">
        <v>0</v>
      </c>
      <c r="J42" s="257">
        <f t="shared" ref="J42:R42" si="12">IFERROR((J43/(J44+J45)),0)</f>
        <v>0</v>
      </c>
      <c r="K42" s="258">
        <f t="shared" si="12"/>
        <v>0</v>
      </c>
      <c r="L42" s="258">
        <f t="shared" si="12"/>
        <v>0</v>
      </c>
      <c r="M42" s="258">
        <f t="shared" si="12"/>
        <v>0</v>
      </c>
      <c r="N42" s="258">
        <f t="shared" si="12"/>
        <v>0</v>
      </c>
      <c r="O42" s="258">
        <f t="shared" si="12"/>
        <v>0</v>
      </c>
      <c r="P42" s="258">
        <f t="shared" si="12"/>
        <v>0</v>
      </c>
      <c r="Q42" s="258">
        <f t="shared" si="12"/>
        <v>0</v>
      </c>
      <c r="R42" s="258">
        <f t="shared" si="12"/>
        <v>0</v>
      </c>
      <c r="S42" s="259" t="s">
        <v>499</v>
      </c>
    </row>
    <row r="43" spans="1:19" ht="48" customHeight="1" x14ac:dyDescent="0.25">
      <c r="A43" s="332"/>
      <c r="B43" s="243" t="s">
        <v>254</v>
      </c>
      <c r="C43" s="244" t="s">
        <v>249</v>
      </c>
      <c r="D43" s="172" t="s">
        <v>559</v>
      </c>
      <c r="E43" s="245" t="s">
        <v>164</v>
      </c>
      <c r="F43" s="246">
        <v>0</v>
      </c>
      <c r="G43" s="246">
        <v>0</v>
      </c>
      <c r="H43" s="246">
        <v>0</v>
      </c>
      <c r="I43" s="246"/>
      <c r="J43" s="207">
        <f>'Ввод данных'!D89</f>
        <v>0</v>
      </c>
      <c r="K43" s="246">
        <v>0</v>
      </c>
      <c r="L43" s="246">
        <v>0</v>
      </c>
      <c r="M43" s="246">
        <v>0</v>
      </c>
      <c r="N43" s="246">
        <v>0</v>
      </c>
      <c r="O43" s="246">
        <v>0</v>
      </c>
      <c r="P43" s="246">
        <v>0</v>
      </c>
      <c r="Q43" s="246">
        <v>0</v>
      </c>
      <c r="R43" s="246">
        <v>0</v>
      </c>
      <c r="S43" s="260" t="s">
        <v>255</v>
      </c>
    </row>
    <row r="44" spans="1:19" ht="22.5" x14ac:dyDescent="0.25">
      <c r="A44" s="332"/>
      <c r="B44" s="243" t="s">
        <v>88</v>
      </c>
      <c r="C44" s="244" t="s">
        <v>89</v>
      </c>
      <c r="D44" s="172" t="s">
        <v>560</v>
      </c>
      <c r="E44" s="245" t="s">
        <v>90</v>
      </c>
      <c r="F44" s="246">
        <v>0</v>
      </c>
      <c r="G44" s="246">
        <v>0</v>
      </c>
      <c r="H44" s="246">
        <v>0</v>
      </c>
      <c r="I44" s="246"/>
      <c r="J44" s="207">
        <f>'Ввод данных'!D26</f>
        <v>435.5</v>
      </c>
      <c r="K44" s="246">
        <v>0</v>
      </c>
      <c r="L44" s="246">
        <v>0</v>
      </c>
      <c r="M44" s="246">
        <v>0</v>
      </c>
      <c r="N44" s="246">
        <v>0</v>
      </c>
      <c r="O44" s="246">
        <v>0</v>
      </c>
      <c r="P44" s="246">
        <v>0</v>
      </c>
      <c r="Q44" s="246">
        <v>0</v>
      </c>
      <c r="R44" s="246">
        <v>0</v>
      </c>
      <c r="S44" s="242" t="s">
        <v>91</v>
      </c>
    </row>
    <row r="45" spans="1:19" ht="26.25" customHeight="1" x14ac:dyDescent="0.25">
      <c r="A45" s="333"/>
      <c r="B45" s="247" t="s">
        <v>92</v>
      </c>
      <c r="C45" s="261" t="s">
        <v>93</v>
      </c>
      <c r="D45" s="262" t="s">
        <v>561</v>
      </c>
      <c r="E45" s="248" t="s">
        <v>90</v>
      </c>
      <c r="F45" s="249">
        <v>0</v>
      </c>
      <c r="G45" s="249">
        <v>0</v>
      </c>
      <c r="H45" s="249">
        <v>0</v>
      </c>
      <c r="I45" s="249"/>
      <c r="J45" s="232">
        <f>'Ввод данных'!D27</f>
        <v>18.7</v>
      </c>
      <c r="K45" s="249">
        <v>0</v>
      </c>
      <c r="L45" s="249">
        <v>0</v>
      </c>
      <c r="M45" s="249">
        <v>0</v>
      </c>
      <c r="N45" s="249">
        <v>0</v>
      </c>
      <c r="O45" s="249">
        <v>0</v>
      </c>
      <c r="P45" s="249">
        <v>0</v>
      </c>
      <c r="Q45" s="249">
        <v>0</v>
      </c>
      <c r="R45" s="249">
        <v>0</v>
      </c>
      <c r="S45" s="251" t="s">
        <v>94</v>
      </c>
    </row>
  </sheetData>
  <sheetProtection algorithmName="SHA-512" hashValue="EbHvR+UVYB8pgrfZFzi1b2sDJUHhP24fZRSFAEDMA/gHp3sy8MZXA4YDM0dPD92+lpzHCFg3SdJLBqpzSSsaig==" saltValue="qjDi7adKlI5Q7W9gcoyveA==" spinCount="100000" sheet="1" objects="1" scenarios="1" formatColumns="0" formatRows="0"/>
  <autoFilter ref="A1:S33"/>
  <mergeCells count="7">
    <mergeCell ref="A42:A45"/>
    <mergeCell ref="A3:A11"/>
    <mergeCell ref="A12:A16"/>
    <mergeCell ref="A38:A41"/>
    <mergeCell ref="A24:A33"/>
    <mergeCell ref="A34:A37"/>
    <mergeCell ref="A17:A23"/>
  </mergeCells>
  <conditionalFormatting sqref="A12">
    <cfRule type="duplicateValues" dxfId="120" priority="57"/>
  </conditionalFormatting>
  <conditionalFormatting sqref="A17">
    <cfRule type="duplicateValues" dxfId="119" priority="42"/>
  </conditionalFormatting>
  <conditionalFormatting sqref="A24">
    <cfRule type="duplicateValues" dxfId="118" priority="37"/>
  </conditionalFormatting>
  <conditionalFormatting sqref="A34">
    <cfRule type="duplicateValues" dxfId="117" priority="69"/>
  </conditionalFormatting>
  <conditionalFormatting sqref="A42">
    <cfRule type="duplicateValues" dxfId="116" priority="6"/>
  </conditionalFormatting>
  <conditionalFormatting sqref="A38:B38">
    <cfRule type="duplicateValues" dxfId="115" priority="65"/>
  </conditionalFormatting>
  <conditionalFormatting sqref="B5">
    <cfRule type="duplicateValues" dxfId="114" priority="17"/>
  </conditionalFormatting>
  <conditionalFormatting sqref="B6:B7">
    <cfRule type="duplicateValues" dxfId="113" priority="18"/>
  </conditionalFormatting>
  <conditionalFormatting sqref="B8">
    <cfRule type="duplicateValues" dxfId="112" priority="16"/>
  </conditionalFormatting>
  <conditionalFormatting sqref="B9">
    <cfRule type="duplicateValues" dxfId="111" priority="14"/>
  </conditionalFormatting>
  <conditionalFormatting sqref="B10">
    <cfRule type="duplicateValues" dxfId="110" priority="15"/>
  </conditionalFormatting>
  <conditionalFormatting sqref="B12">
    <cfRule type="duplicateValues" dxfId="109" priority="58"/>
  </conditionalFormatting>
  <conditionalFormatting sqref="A3:D3 B13">
    <cfRule type="duplicateValues" dxfId="108" priority="62"/>
  </conditionalFormatting>
  <conditionalFormatting sqref="B14">
    <cfRule type="duplicateValues" dxfId="107" priority="9"/>
  </conditionalFormatting>
  <conditionalFormatting sqref="B15:B16">
    <cfRule type="duplicateValues" dxfId="106" priority="56"/>
  </conditionalFormatting>
  <conditionalFormatting sqref="B17">
    <cfRule type="duplicateValues" dxfId="105" priority="43"/>
  </conditionalFormatting>
  <conditionalFormatting sqref="B20">
    <cfRule type="duplicateValues" dxfId="104" priority="45"/>
  </conditionalFormatting>
  <conditionalFormatting sqref="B18:B19 B21:B23">
    <cfRule type="duplicateValues" dxfId="103" priority="70"/>
  </conditionalFormatting>
  <conditionalFormatting sqref="B24">
    <cfRule type="duplicateValues" dxfId="102" priority="38"/>
  </conditionalFormatting>
  <conditionalFormatting sqref="B26">
    <cfRule type="duplicateValues" dxfId="101" priority="4"/>
  </conditionalFormatting>
  <conditionalFormatting sqref="B30">
    <cfRule type="duplicateValues" dxfId="100" priority="40"/>
  </conditionalFormatting>
  <conditionalFormatting sqref="B31:B33">
    <cfRule type="duplicateValues" dxfId="99" priority="72"/>
  </conditionalFormatting>
  <conditionalFormatting sqref="B34">
    <cfRule type="duplicateValues" dxfId="98" priority="35"/>
  </conditionalFormatting>
  <conditionalFormatting sqref="B35:B37">
    <cfRule type="duplicateValues" dxfId="97" priority="66"/>
  </conditionalFormatting>
  <conditionalFormatting sqref="B39">
    <cfRule type="duplicateValues" dxfId="96" priority="7"/>
  </conditionalFormatting>
  <conditionalFormatting sqref="B40:B41">
    <cfRule type="duplicateValues" dxfId="95" priority="53"/>
  </conditionalFormatting>
  <conditionalFormatting sqref="B42">
    <cfRule type="duplicateValues" dxfId="94" priority="63"/>
  </conditionalFormatting>
  <conditionalFormatting sqref="B44:B45">
    <cfRule type="duplicateValues" dxfId="93" priority="50"/>
  </conditionalFormatting>
  <conditionalFormatting sqref="C5:C7">
    <cfRule type="duplicateValues" dxfId="92" priority="13"/>
  </conditionalFormatting>
  <conditionalFormatting sqref="C8">
    <cfRule type="duplicateValues" dxfId="91" priority="12"/>
  </conditionalFormatting>
  <conditionalFormatting sqref="C9">
    <cfRule type="duplicateValues" dxfId="90" priority="11"/>
  </conditionalFormatting>
  <conditionalFormatting sqref="C10">
    <cfRule type="duplicateValues" dxfId="89" priority="10"/>
  </conditionalFormatting>
  <conditionalFormatting sqref="C14">
    <cfRule type="duplicateValues" dxfId="88" priority="8"/>
  </conditionalFormatting>
  <conditionalFormatting sqref="C26">
    <cfRule type="duplicateValues" dxfId="87" priority="3"/>
  </conditionalFormatting>
  <conditionalFormatting sqref="C25:D25 C27:C33 D26:D33">
    <cfRule type="duplicateValues" dxfId="86" priority="36"/>
  </conditionalFormatting>
  <conditionalFormatting sqref="B25 B27:B29 C30:C33">
    <cfRule type="duplicateValues" dxfId="85" priority="41"/>
  </conditionalFormatting>
  <conditionalFormatting sqref="C40:C41">
    <cfRule type="duplicateValues" dxfId="84" priority="25"/>
  </conditionalFormatting>
  <conditionalFormatting sqref="C12:D12">
    <cfRule type="duplicateValues" dxfId="83" priority="59"/>
  </conditionalFormatting>
  <conditionalFormatting sqref="C13:D13 C15:D16 D14">
    <cfRule type="duplicateValues" dxfId="82" priority="55"/>
  </conditionalFormatting>
  <conditionalFormatting sqref="C17:D17">
    <cfRule type="duplicateValues" dxfId="81" priority="44"/>
  </conditionalFormatting>
  <conditionalFormatting sqref="C18:D23">
    <cfRule type="duplicateValues" dxfId="80" priority="71"/>
  </conditionalFormatting>
  <conditionalFormatting sqref="C24:D24">
    <cfRule type="duplicateValues" dxfId="79" priority="39"/>
  </conditionalFormatting>
  <conditionalFormatting sqref="C34:D34">
    <cfRule type="duplicateValues" dxfId="78" priority="68"/>
  </conditionalFormatting>
  <conditionalFormatting sqref="C38:D38">
    <cfRule type="duplicateValues" dxfId="77" priority="64"/>
  </conditionalFormatting>
  <conditionalFormatting sqref="C39:D39 D40:D41">
    <cfRule type="duplicateValues" dxfId="76" priority="54"/>
  </conditionalFormatting>
  <conditionalFormatting sqref="B43 C35:D37 C42:D42">
    <cfRule type="duplicateValues" dxfId="75" priority="67"/>
  </conditionalFormatting>
  <conditionalFormatting sqref="C43:D45">
    <cfRule type="duplicateValues" dxfId="74" priority="52"/>
  </conditionalFormatting>
  <conditionalFormatting sqref="C44:D45">
    <cfRule type="duplicateValues" dxfId="73" priority="51"/>
  </conditionalFormatting>
  <conditionalFormatting sqref="D4">
    <cfRule type="duplicateValues" dxfId="72" priority="49"/>
  </conditionalFormatting>
  <conditionalFormatting sqref="D5">
    <cfRule type="duplicateValues" dxfId="71" priority="48"/>
  </conditionalFormatting>
  <conditionalFormatting sqref="D6:D11">
    <cfRule type="duplicateValues" dxfId="70" priority="24"/>
  </conditionalFormatting>
  <conditionalFormatting sqref="J3:J45">
    <cfRule type="cellIs" dxfId="69" priority="5" operator="equal">
      <formula>0</formula>
    </cfRule>
  </conditionalFormatting>
  <conditionalFormatting sqref="J6:J11 J13:J16 J18:J23 J25:J33 J35:J37 J39:J41 J43:J45">
    <cfRule type="containsBlanks" dxfId="68" priority="19">
      <formula>LEN(TRIM(J6))=0</formula>
    </cfRule>
  </conditionalFormatting>
  <conditionalFormatting sqref="S11">
    <cfRule type="duplicateValues" dxfId="67" priority="1"/>
  </conditionalFormatting>
  <conditionalFormatting sqref="S14:S16">
    <cfRule type="duplicateValues" dxfId="66" priority="29"/>
  </conditionalFormatting>
  <conditionalFormatting sqref="S18:S22">
    <cfRule type="duplicateValues" dxfId="65" priority="28"/>
  </conditionalFormatting>
  <conditionalFormatting sqref="S23">
    <cfRule type="duplicateValues" dxfId="64" priority="27"/>
  </conditionalFormatting>
  <conditionalFormatting sqref="S25 S27:S33">
    <cfRule type="duplicateValues" dxfId="63" priority="324"/>
  </conditionalFormatting>
  <conditionalFormatting sqref="S26">
    <cfRule type="duplicateValues" dxfId="62" priority="2"/>
  </conditionalFormatting>
  <conditionalFormatting sqref="S34:S35">
    <cfRule type="duplicateValues" dxfId="61" priority="34"/>
  </conditionalFormatting>
  <conditionalFormatting sqref="S36:S37">
    <cfRule type="duplicateValues" dxfId="60" priority="33"/>
  </conditionalFormatting>
  <conditionalFormatting sqref="S40:S41">
    <cfRule type="duplicateValues" dxfId="59" priority="32"/>
  </conditionalFormatting>
  <conditionalFormatting sqref="S44:S45">
    <cfRule type="duplicateValues" dxfId="58" priority="31"/>
  </conditionalFormatting>
  <pageMargins left="0.19685039370078738" right="0.19685039370078738" top="0.19685039370078738" bottom="0.19685039370078738" header="0.31496062992125978" footer="0.31496062992125978"/>
  <pageSetup paperSize="9" scale="56"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indexed="5"/>
    <pageSetUpPr fitToPage="1"/>
  </sheetPr>
  <dimension ref="A1:L27"/>
  <sheetViews>
    <sheetView topLeftCell="B1" zoomScale="120" workbookViewId="0">
      <selection activeCell="A5" sqref="A5:E5"/>
    </sheetView>
  </sheetViews>
  <sheetFormatPr defaultColWidth="9.140625" defaultRowHeight="11.25" x14ac:dyDescent="0.2"/>
  <cols>
    <col min="1" max="1" width="9.140625" style="170" customWidth="1"/>
    <col min="2" max="2" width="105.85546875" style="170" customWidth="1"/>
    <col min="3" max="3" width="9.140625" style="170" customWidth="1"/>
    <col min="4" max="4" width="18.5703125" style="170" customWidth="1"/>
    <col min="5" max="5" width="18.28515625" style="170" customWidth="1"/>
    <col min="6" max="6" width="9.140625" style="170" customWidth="1"/>
    <col min="7" max="7" width="18" style="170" customWidth="1"/>
    <col min="8" max="8" width="9.140625" style="170" customWidth="1"/>
    <col min="9" max="16384" width="9.140625" style="170"/>
  </cols>
  <sheetData>
    <row r="1" spans="1:7" ht="46.5" customHeight="1" x14ac:dyDescent="0.2">
      <c r="A1" s="321" t="s">
        <v>562</v>
      </c>
      <c r="B1" s="347"/>
      <c r="C1" s="347"/>
      <c r="D1" s="347"/>
      <c r="E1" s="347"/>
      <c r="F1" s="69"/>
      <c r="G1" s="70" t="s">
        <v>288</v>
      </c>
    </row>
    <row r="2" spans="1:7" ht="10.5" customHeight="1" x14ac:dyDescent="0.2">
      <c r="A2" s="323" t="s">
        <v>563</v>
      </c>
      <c r="B2" s="347"/>
      <c r="C2" s="347"/>
      <c r="D2" s="347"/>
      <c r="E2" s="347"/>
      <c r="F2" s="347"/>
      <c r="G2" s="71">
        <v>45657</v>
      </c>
    </row>
    <row r="3" spans="1:7" ht="14.25" customHeight="1" x14ac:dyDescent="0.25">
      <c r="A3" s="323"/>
      <c r="B3" s="347"/>
      <c r="C3" s="347"/>
      <c r="D3" s="347"/>
      <c r="E3" s="347"/>
      <c r="G3" s="72"/>
    </row>
    <row r="4" spans="1:7" x14ac:dyDescent="0.2">
      <c r="A4" s="73"/>
      <c r="B4" s="73"/>
      <c r="C4" s="73"/>
      <c r="D4" s="73"/>
      <c r="E4" s="73"/>
      <c r="F4" s="74" t="s">
        <v>290</v>
      </c>
      <c r="G4" s="171" t="s">
        <v>491</v>
      </c>
    </row>
    <row r="5" spans="1:7" ht="10.5" customHeight="1" x14ac:dyDescent="0.2">
      <c r="A5" s="324" t="s">
        <v>564</v>
      </c>
      <c r="B5" s="347"/>
      <c r="C5" s="347"/>
      <c r="D5" s="347"/>
      <c r="E5" s="347"/>
      <c r="G5" s="76"/>
    </row>
    <row r="6" spans="1:7" x14ac:dyDescent="0.2">
      <c r="A6" s="325" t="s">
        <v>292</v>
      </c>
      <c r="B6" s="347"/>
      <c r="C6" s="347"/>
      <c r="D6" s="347"/>
      <c r="E6" s="347"/>
      <c r="F6" s="74" t="s">
        <v>293</v>
      </c>
      <c r="G6" s="77" t="s">
        <v>492</v>
      </c>
    </row>
    <row r="7" spans="1:7" ht="10.5" customHeight="1" x14ac:dyDescent="0.2">
      <c r="A7" s="347"/>
      <c r="B7" s="347"/>
      <c r="C7" s="347"/>
      <c r="D7" s="347"/>
      <c r="E7" s="347"/>
      <c r="F7" s="74" t="s">
        <v>294</v>
      </c>
      <c r="G7" s="78">
        <v>383</v>
      </c>
    </row>
    <row r="8" spans="1:7" x14ac:dyDescent="0.2">
      <c r="A8" s="79"/>
      <c r="B8" s="79"/>
      <c r="C8" s="327" t="s">
        <v>295</v>
      </c>
      <c r="D8" s="347"/>
      <c r="E8" s="347"/>
      <c r="F8" s="73"/>
      <c r="G8" s="73"/>
    </row>
    <row r="9" spans="1:7" ht="33.75" customHeight="1" x14ac:dyDescent="0.2">
      <c r="A9" s="324" t="s">
        <v>296</v>
      </c>
      <c r="B9" s="347"/>
      <c r="C9" s="347"/>
      <c r="D9" s="347"/>
      <c r="E9" s="347"/>
    </row>
    <row r="10" spans="1:7" x14ac:dyDescent="0.2">
      <c r="A10" s="328" t="s">
        <v>297</v>
      </c>
      <c r="B10" s="347"/>
      <c r="C10" s="347"/>
      <c r="D10" s="347"/>
      <c r="E10" s="347"/>
    </row>
    <row r="11" spans="1:7" ht="13.5" customHeight="1" x14ac:dyDescent="0.2">
      <c r="A11" s="325"/>
      <c r="B11" s="347"/>
      <c r="C11" s="347"/>
      <c r="D11" s="347"/>
      <c r="E11" s="347"/>
    </row>
    <row r="12" spans="1:7" x14ac:dyDescent="0.2">
      <c r="A12" s="325"/>
      <c r="B12" s="347"/>
      <c r="C12" s="347"/>
      <c r="D12" s="347"/>
      <c r="E12" s="347"/>
    </row>
    <row r="13" spans="1:7" x14ac:dyDescent="0.2">
      <c r="A13" s="73"/>
      <c r="B13" s="73"/>
      <c r="C13" s="73"/>
      <c r="D13" s="73"/>
    </row>
    <row r="14" spans="1:7" ht="20.25" customHeight="1" x14ac:dyDescent="0.2">
      <c r="A14" s="80" t="s">
        <v>298</v>
      </c>
      <c r="B14" s="80" t="s">
        <v>299</v>
      </c>
      <c r="C14" s="80" t="s">
        <v>24</v>
      </c>
      <c r="D14" s="80" t="s">
        <v>300</v>
      </c>
      <c r="E14" s="80" t="s">
        <v>301</v>
      </c>
    </row>
    <row r="15" spans="1:7" ht="20.25" customHeight="1" x14ac:dyDescent="0.2">
      <c r="A15" s="81" t="s">
        <v>565</v>
      </c>
      <c r="B15" s="82" t="str">
        <f>'Прил_5_2_ПСпецчасть_ТиОЛ_Рас 33'!B3</f>
        <v>Объем доходов от реализации дополнительных профессиональных программ и основных программ профессионального обучения в расчете на одного научно-педагогического работника (далее – НПР)</v>
      </c>
      <c r="C15" s="83" t="str">
        <f>'Прил_5_2_ПСпецчасть_ТиОЛ_Рас 33'!E3</f>
        <v>тыс. рублей</v>
      </c>
      <c r="D15" s="84">
        <f>'Прил_5_2_ПСпецчасть_ТиОЛ_Рас 33'!I3</f>
        <v>75.992999999999995</v>
      </c>
      <c r="E15" s="84">
        <f>'Прил_5_2_ПСпецчасть_ТиОЛ_Рас 33'!J3</f>
        <v>0</v>
      </c>
    </row>
    <row r="16" spans="1:7" ht="20.25" customHeight="1" x14ac:dyDescent="0.2">
      <c r="A16" s="81" t="s">
        <v>566</v>
      </c>
      <c r="B16" s="82" t="str">
        <f>'Прил_5_2_ПСпецчасть_ТиОЛ_Рас 33'!B8</f>
        <v>Объем средств, поступивших от выполнения научно-исследовательских и опытно-конструкторских работ (далее –НИОКР) и оказания научно-технических услуг по договорам с организациями реального сектора экономики и за счет средств бюджета субъекта Российской Федерации и местных бюджетов, в расчете на одного НПР</v>
      </c>
      <c r="C16" s="83" t="str">
        <f>'Прил_5_2_ПСпецчасть_ТиОЛ_Рас 33'!E8</f>
        <v>тыс. рублей</v>
      </c>
      <c r="D16" s="84" t="str">
        <f>'Прил_5_2_ПСпецчасть_ТиОЛ_Рас 33'!I8</f>
        <v>-</v>
      </c>
      <c r="E16" s="84">
        <f>'Прил_5_2_ПСпецчасть_ТиОЛ_Рас 33'!J8</f>
        <v>0</v>
      </c>
    </row>
    <row r="17" spans="1:12" ht="20.25" customHeight="1" x14ac:dyDescent="0.2">
      <c r="A17" s="81" t="s">
        <v>567</v>
      </c>
      <c r="B17" s="82" t="str">
        <f>'Прил_5_2_ПСпецчасть_ТиОЛ_Рас 33'!B19</f>
        <v>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и разработок, включающих изготовление опытного образца, в расчете на одного НПР</v>
      </c>
      <c r="C17" s="83" t="str">
        <f>'Прил_5_2_ПСпецчасть_ТиОЛ_Рас 33'!E19</f>
        <v>тыс. рублей</v>
      </c>
      <c r="D17" s="84" t="str">
        <f>'Прил_5_2_ПСпецчасть_ТиОЛ_Рас 33'!I19</f>
        <v>-</v>
      </c>
      <c r="E17" s="84">
        <f>'Прил_5_2_ПСпецчасть_ТиОЛ_Рас 33'!J19</f>
        <v>0</v>
      </c>
    </row>
    <row r="18" spans="1:12" ht="20.25" customHeight="1" x14ac:dyDescent="0.2">
      <c r="A18" s="81" t="s">
        <v>568</v>
      </c>
      <c r="B18" s="82" t="str">
        <f>'Прил_5_2_ПСпецчасть_ТиОЛ_Рас 33'!B24</f>
        <v>Доля иностранных граждан и лиц без гражданства, обучающихся по образовательным программам высшего образования в общей численности обучающихся по образовательным программам высшего образования</v>
      </c>
      <c r="C18" s="83" t="str">
        <f>'Прил_5_2_ПСпецчасть_ТиОЛ_Рас 33'!E24</f>
        <v>процент</v>
      </c>
      <c r="D18" s="84">
        <f>'Прил_5_2_ПСпецчасть_ТиОЛ_Рас 33'!I24</f>
        <v>12.3</v>
      </c>
      <c r="E18" s="84">
        <f>'Прил_5_2_ПСпецчасть_ТиОЛ_Рас 33'!J24</f>
        <v>0</v>
      </c>
    </row>
    <row r="19" spans="1:12" x14ac:dyDescent="0.2">
      <c r="A19" s="172" t="s">
        <v>569</v>
      </c>
      <c r="B19" s="263" t="str">
        <f>'Прил_5_2_ПСпецчасть_ТиОЛ_Рас 33'!B36</f>
        <v>Количество индексируемых в базе данных Web of Science Core Collection публикаций за последние три полных года, в расчете на одного НПР</v>
      </c>
      <c r="C19" s="264" t="str">
        <f>'Прил_5_2_ПСпецчасть_ТиОЛ_Рас 33'!E36</f>
        <v>единица</v>
      </c>
      <c r="D19" s="84">
        <f>'Прил_5_2_ПСпецчасть_ТиОЛ_Рас 33'!I36</f>
        <v>1.4E-2</v>
      </c>
      <c r="E19" s="84">
        <f>'Прил_5_2_ПСпецчасть_ТиОЛ_Рас 33'!J36</f>
        <v>0</v>
      </c>
      <c r="F19" s="73"/>
      <c r="G19" s="73"/>
      <c r="H19" s="73"/>
    </row>
    <row r="20" spans="1:12" x14ac:dyDescent="0.2">
      <c r="A20" s="172" t="s">
        <v>570</v>
      </c>
      <c r="B20" s="244" t="str">
        <f>'Прил_5_2_ПСпецчасть_ТиОЛ_Рас 33'!B40</f>
        <v>Количество индексируемых в базе данных Scopus публикаций типов "Article", "Review" за последние три полных года, в расчете на одного НПР</v>
      </c>
      <c r="C20" s="264" t="str">
        <f>'Прил_5_2_ПСпецчасть_ТиОЛ_Рас 33'!E40</f>
        <v>единица</v>
      </c>
      <c r="D20" s="84">
        <f>'Прил_5_2_ПСпецчасть_ТиОЛ_Рас 33'!I40</f>
        <v>0.14499999999999999</v>
      </c>
      <c r="E20" s="84">
        <f>'Прил_5_2_ПСпецчасть_ТиОЛ_Рас 33'!J40</f>
        <v>0</v>
      </c>
      <c r="F20" s="73"/>
      <c r="G20" s="73"/>
      <c r="H20" s="73"/>
    </row>
    <row r="21" spans="1:12" x14ac:dyDescent="0.2">
      <c r="A21" s="73"/>
      <c r="B21" s="73"/>
      <c r="C21" s="73"/>
      <c r="D21" s="73"/>
      <c r="F21" s="73"/>
      <c r="G21" s="73"/>
      <c r="H21" s="73"/>
    </row>
    <row r="22" spans="1:12" x14ac:dyDescent="0.2">
      <c r="F22" s="73"/>
      <c r="G22" s="73"/>
      <c r="H22" s="73"/>
    </row>
    <row r="23" spans="1:12" x14ac:dyDescent="0.2">
      <c r="A23" s="178"/>
    </row>
    <row r="24" spans="1:12" ht="14.25" customHeight="1" x14ac:dyDescent="0.2">
      <c r="A24" s="326" t="s">
        <v>311</v>
      </c>
      <c r="B24" s="347"/>
      <c r="C24" s="347"/>
      <c r="D24" s="347"/>
      <c r="E24" s="73"/>
      <c r="I24" s="73"/>
      <c r="J24" s="73"/>
      <c r="K24" s="73"/>
      <c r="L24" s="73"/>
    </row>
    <row r="25" spans="1:12" ht="14.25" customHeight="1" x14ac:dyDescent="0.2">
      <c r="A25" s="326" t="s">
        <v>312</v>
      </c>
      <c r="B25" s="347"/>
      <c r="C25" s="347"/>
      <c r="D25" s="347"/>
      <c r="E25" s="73"/>
      <c r="I25" s="73"/>
      <c r="J25" s="73"/>
      <c r="K25" s="73"/>
      <c r="L25" s="73"/>
    </row>
    <row r="26" spans="1:12" ht="14.25" customHeight="1" x14ac:dyDescent="0.2">
      <c r="A26" s="326" t="s">
        <v>313</v>
      </c>
      <c r="B26" s="347"/>
      <c r="C26" s="347"/>
      <c r="D26" s="347"/>
      <c r="E26" s="73"/>
      <c r="I26" s="73"/>
      <c r="J26" s="73"/>
      <c r="K26" s="73"/>
      <c r="L26" s="73"/>
    </row>
    <row r="27" spans="1:12" ht="10.5" customHeight="1" x14ac:dyDescent="0.2">
      <c r="A27" s="324"/>
      <c r="B27" s="347"/>
      <c r="C27" s="347"/>
      <c r="D27" s="347"/>
    </row>
  </sheetData>
  <sheetProtection algorithmName="SHA-512" hashValue="5LOUVofYwo0rmK+kjTV1AKeM1sCTX9ZLxLwJjy1lvAWNdXlOxRPrlCrhenP4en4oHbdGcGDSpJBhD0tg23Gqwg==" saltValue="SOg6VdvHd3HevcxSnJbTAw==" spinCount="100000" sheet="1" objects="1" scenarios="1" formatColumns="0" formatRows="0"/>
  <mergeCells count="15">
    <mergeCell ref="A1:E1"/>
    <mergeCell ref="A24:D24"/>
    <mergeCell ref="A5:E5"/>
    <mergeCell ref="A6:E7"/>
    <mergeCell ref="A9:E9"/>
    <mergeCell ref="A3:E3"/>
    <mergeCell ref="A2:F2"/>
    <mergeCell ref="A12:E12"/>
    <mergeCell ref="C8:E8"/>
    <mergeCell ref="A27:D27"/>
    <mergeCell ref="A11:C11"/>
    <mergeCell ref="D11:E11"/>
    <mergeCell ref="A10:E10"/>
    <mergeCell ref="A26:D26"/>
    <mergeCell ref="A25:D25"/>
  </mergeCells>
  <pageMargins left="0.19685039370078738" right="0.19685039370078738" top="0.19685039370078738" bottom="0.19685039370078738" header="0.31496062992125978" footer="0.31496062992125978"/>
  <pageSetup paperSize="9" scale="69"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indexed="5"/>
    <pageSetUpPr fitToPage="1"/>
  </sheetPr>
  <dimension ref="A1:T43"/>
  <sheetViews>
    <sheetView zoomScale="85" workbookViewId="0">
      <selection sqref="A1:A2"/>
    </sheetView>
  </sheetViews>
  <sheetFormatPr defaultColWidth="9.140625" defaultRowHeight="15" x14ac:dyDescent="0.25"/>
  <cols>
    <col min="1" max="1" width="9.85546875" customWidth="1"/>
    <col min="2" max="2" width="56.140625" customWidth="1"/>
    <col min="3" max="3" width="74" style="265" customWidth="1"/>
    <col min="4" max="4" width="11.28515625" style="266" customWidth="1"/>
    <col min="5" max="5" width="9" bestFit="1" customWidth="1"/>
    <col min="6" max="8" width="11.85546875" hidden="1" customWidth="1"/>
    <col min="9" max="9" width="26.5703125" customWidth="1"/>
    <col min="10" max="10" width="21.5703125" customWidth="1"/>
    <col min="11" max="17" width="11.85546875" hidden="1" customWidth="1"/>
    <col min="18" max="18" width="6.28515625" hidden="1" customWidth="1"/>
    <col min="19" max="19" width="27.140625" bestFit="1" customWidth="1"/>
  </cols>
  <sheetData>
    <row r="1" spans="1:20" ht="42" customHeight="1" x14ac:dyDescent="0.25">
      <c r="A1" s="352" t="s">
        <v>298</v>
      </c>
      <c r="B1" s="181" t="s">
        <v>22</v>
      </c>
      <c r="C1" s="181" t="s">
        <v>23</v>
      </c>
      <c r="D1" s="181" t="s">
        <v>314</v>
      </c>
      <c r="E1" s="181" t="s">
        <v>24</v>
      </c>
      <c r="F1" s="181">
        <v>2018</v>
      </c>
      <c r="G1" s="181">
        <v>2019</v>
      </c>
      <c r="H1" s="181">
        <v>2020</v>
      </c>
      <c r="I1" s="33" t="s">
        <v>300</v>
      </c>
      <c r="J1" s="181" t="s">
        <v>301</v>
      </c>
      <c r="K1" s="181">
        <v>2023</v>
      </c>
      <c r="L1" s="181">
        <v>2024</v>
      </c>
      <c r="M1" s="181">
        <v>2025</v>
      </c>
      <c r="N1" s="181">
        <v>2026</v>
      </c>
      <c r="O1" s="181">
        <v>2027</v>
      </c>
      <c r="P1" s="181">
        <v>2028</v>
      </c>
      <c r="Q1" s="181">
        <v>2029</v>
      </c>
      <c r="R1" s="181">
        <v>2030</v>
      </c>
      <c r="S1" s="182" t="s">
        <v>26</v>
      </c>
    </row>
    <row r="2" spans="1:20" ht="14.65" customHeight="1" x14ac:dyDescent="0.25">
      <c r="A2" s="338"/>
      <c r="B2" s="80" t="s">
        <v>315</v>
      </c>
      <c r="C2" s="80" t="s">
        <v>316</v>
      </c>
      <c r="D2" s="80">
        <v>1</v>
      </c>
      <c r="E2" s="80">
        <v>2</v>
      </c>
      <c r="F2" s="80"/>
      <c r="G2" s="80"/>
      <c r="H2" s="80"/>
      <c r="I2" s="80">
        <v>3</v>
      </c>
      <c r="J2" s="80">
        <v>4</v>
      </c>
      <c r="K2" s="80"/>
      <c r="L2" s="80"/>
      <c r="M2" s="80"/>
      <c r="N2" s="80"/>
      <c r="O2" s="80"/>
      <c r="P2" s="80"/>
      <c r="Q2" s="80"/>
      <c r="R2" s="80"/>
      <c r="S2" s="184">
        <v>5</v>
      </c>
    </row>
    <row r="3" spans="1:20" ht="85.5" customHeight="1" x14ac:dyDescent="0.25">
      <c r="A3" s="350" t="s">
        <v>565</v>
      </c>
      <c r="B3" s="185" t="s">
        <v>571</v>
      </c>
      <c r="C3" s="213" t="s">
        <v>572</v>
      </c>
      <c r="D3" s="214">
        <v>20</v>
      </c>
      <c r="E3" s="188" t="s">
        <v>30</v>
      </c>
      <c r="F3" s="215">
        <f>IFERROR(((F4+F5)/(F6+F7)),0)</f>
        <v>0</v>
      </c>
      <c r="G3" s="215">
        <f>IFERROR(((G4+G5)/(G6+G7)),0)</f>
        <v>0</v>
      </c>
      <c r="H3" s="215">
        <f>IFERROR(((H4+H5)/(H6+H7)),0)</f>
        <v>0</v>
      </c>
      <c r="I3" s="267">
        <v>75.992999999999995</v>
      </c>
      <c r="J3" s="216">
        <f t="shared" ref="J3:R3" si="0">IFERROR(((J4+J5)/(J6+J7)),0)</f>
        <v>0</v>
      </c>
      <c r="K3" s="217">
        <f t="shared" si="0"/>
        <v>0</v>
      </c>
      <c r="L3" s="217">
        <f t="shared" si="0"/>
        <v>0</v>
      </c>
      <c r="M3" s="217">
        <f t="shared" si="0"/>
        <v>0</v>
      </c>
      <c r="N3" s="217">
        <f t="shared" si="0"/>
        <v>0</v>
      </c>
      <c r="O3" s="217">
        <f t="shared" si="0"/>
        <v>0</v>
      </c>
      <c r="P3" s="217">
        <f t="shared" si="0"/>
        <v>0</v>
      </c>
      <c r="Q3" s="217">
        <f t="shared" si="0"/>
        <v>0</v>
      </c>
      <c r="R3" s="217">
        <f t="shared" si="0"/>
        <v>0</v>
      </c>
      <c r="S3" s="267" t="s">
        <v>565</v>
      </c>
      <c r="T3" s="268"/>
    </row>
    <row r="4" spans="1:20" ht="22.5" x14ac:dyDescent="0.25">
      <c r="A4" s="332"/>
      <c r="B4" s="218" t="s">
        <v>257</v>
      </c>
      <c r="C4" s="82" t="s">
        <v>258</v>
      </c>
      <c r="D4" s="81" t="s">
        <v>573</v>
      </c>
      <c r="E4" s="197" t="s">
        <v>30</v>
      </c>
      <c r="F4" s="198">
        <v>0</v>
      </c>
      <c r="G4" s="198">
        <v>0</v>
      </c>
      <c r="H4" s="198">
        <v>0</v>
      </c>
      <c r="I4" s="184"/>
      <c r="J4" s="207">
        <f>'Ввод данных'!D91</f>
        <v>0</v>
      </c>
      <c r="K4" s="198">
        <v>0</v>
      </c>
      <c r="L4" s="198">
        <v>0</v>
      </c>
      <c r="M4" s="198">
        <v>0</v>
      </c>
      <c r="N4" s="198">
        <v>0</v>
      </c>
      <c r="O4" s="198">
        <v>0</v>
      </c>
      <c r="P4" s="198">
        <v>0</v>
      </c>
      <c r="Q4" s="198">
        <v>0</v>
      </c>
      <c r="R4" s="198">
        <v>0</v>
      </c>
      <c r="S4" s="184" t="s">
        <v>259</v>
      </c>
      <c r="T4" s="268"/>
    </row>
    <row r="5" spans="1:20" ht="20.25" customHeight="1" x14ac:dyDescent="0.25">
      <c r="A5" s="332"/>
      <c r="B5" s="218" t="s">
        <v>260</v>
      </c>
      <c r="C5" s="82" t="s">
        <v>261</v>
      </c>
      <c r="D5" s="81" t="s">
        <v>574</v>
      </c>
      <c r="E5" s="197" t="s">
        <v>30</v>
      </c>
      <c r="F5" s="198">
        <v>0</v>
      </c>
      <c r="G5" s="198">
        <v>0</v>
      </c>
      <c r="H5" s="198">
        <v>0</v>
      </c>
      <c r="I5" s="184"/>
      <c r="J5" s="207">
        <f>'Ввод данных'!D92</f>
        <v>0</v>
      </c>
      <c r="K5" s="198">
        <v>0</v>
      </c>
      <c r="L5" s="198">
        <v>0</v>
      </c>
      <c r="M5" s="198">
        <v>0</v>
      </c>
      <c r="N5" s="198">
        <v>0</v>
      </c>
      <c r="O5" s="198">
        <v>0</v>
      </c>
      <c r="P5" s="198">
        <v>0</v>
      </c>
      <c r="Q5" s="198">
        <v>0</v>
      </c>
      <c r="R5" s="198">
        <v>0</v>
      </c>
      <c r="S5" s="184" t="s">
        <v>262</v>
      </c>
      <c r="T5" s="268"/>
    </row>
    <row r="6" spans="1:20" ht="22.5" x14ac:dyDescent="0.25">
      <c r="A6" s="332"/>
      <c r="B6" s="218" t="s">
        <v>88</v>
      </c>
      <c r="C6" s="82" t="s">
        <v>89</v>
      </c>
      <c r="D6" s="81" t="s">
        <v>575</v>
      </c>
      <c r="E6" s="197" t="s">
        <v>90</v>
      </c>
      <c r="F6" s="198">
        <v>0</v>
      </c>
      <c r="G6" s="198">
        <v>0</v>
      </c>
      <c r="H6" s="198">
        <v>0</v>
      </c>
      <c r="I6" s="184"/>
      <c r="J6" s="207">
        <f>'Ввод данных'!D26</f>
        <v>435.5</v>
      </c>
      <c r="K6" s="198">
        <v>0</v>
      </c>
      <c r="L6" s="198">
        <v>0</v>
      </c>
      <c r="M6" s="198">
        <v>0</v>
      </c>
      <c r="N6" s="198">
        <v>0</v>
      </c>
      <c r="O6" s="198">
        <v>0</v>
      </c>
      <c r="P6" s="198">
        <v>0</v>
      </c>
      <c r="Q6" s="198">
        <v>0</v>
      </c>
      <c r="R6" s="198">
        <v>0</v>
      </c>
      <c r="S6" s="184" t="s">
        <v>91</v>
      </c>
      <c r="T6" s="268"/>
    </row>
    <row r="7" spans="1:20" ht="24.75" customHeight="1" x14ac:dyDescent="0.25">
      <c r="A7" s="333"/>
      <c r="B7" s="220" t="s">
        <v>92</v>
      </c>
      <c r="C7" s="225" t="s">
        <v>93</v>
      </c>
      <c r="D7" s="226" t="s">
        <v>576</v>
      </c>
      <c r="E7" s="221" t="s">
        <v>90</v>
      </c>
      <c r="F7" s="204">
        <v>0</v>
      </c>
      <c r="G7" s="204">
        <v>0</v>
      </c>
      <c r="H7" s="204">
        <v>0</v>
      </c>
      <c r="I7" s="212"/>
      <c r="J7" s="207">
        <f>'Ввод данных'!D27</f>
        <v>18.7</v>
      </c>
      <c r="K7" s="204">
        <v>0</v>
      </c>
      <c r="L7" s="204">
        <v>0</v>
      </c>
      <c r="M7" s="204">
        <v>0</v>
      </c>
      <c r="N7" s="204">
        <v>0</v>
      </c>
      <c r="O7" s="204">
        <v>0</v>
      </c>
      <c r="P7" s="204">
        <v>0</v>
      </c>
      <c r="Q7" s="204">
        <v>0</v>
      </c>
      <c r="R7" s="204">
        <v>0</v>
      </c>
      <c r="S7" s="212" t="s">
        <v>94</v>
      </c>
      <c r="T7" s="268"/>
    </row>
    <row r="8" spans="1:20" ht="88.5" customHeight="1" x14ac:dyDescent="0.25">
      <c r="A8" s="353" t="s">
        <v>566</v>
      </c>
      <c r="B8" s="269" t="s">
        <v>577</v>
      </c>
      <c r="C8" s="213" t="s">
        <v>578</v>
      </c>
      <c r="D8" s="214">
        <v>21</v>
      </c>
      <c r="E8" s="188" t="s">
        <v>30</v>
      </c>
      <c r="F8" s="215">
        <f>IFERROR(((SUM(F9:F15))/(F17+F18)),0)</f>
        <v>0</v>
      </c>
      <c r="G8" s="215">
        <f>IFERROR(((SUM(G9:G15))/(G17+G18)),0)</f>
        <v>0</v>
      </c>
      <c r="H8" s="215">
        <f>IFERROR(((SUM(H9:H15))/(H17+H18)),0)</f>
        <v>0</v>
      </c>
      <c r="I8" s="267" t="s">
        <v>523</v>
      </c>
      <c r="J8" s="270">
        <f>IFERROR(((SUM(J9+J10+J12+J13+J14+J16))/(J17+J18)),0)</f>
        <v>0</v>
      </c>
      <c r="K8" s="217">
        <f t="shared" ref="K8:R8" si="1">IFERROR(((SUM(K9:K15))/(K17+K18)),0)</f>
        <v>0</v>
      </c>
      <c r="L8" s="217">
        <f t="shared" si="1"/>
        <v>0</v>
      </c>
      <c r="M8" s="217">
        <f t="shared" si="1"/>
        <v>0</v>
      </c>
      <c r="N8" s="217">
        <f t="shared" si="1"/>
        <v>0</v>
      </c>
      <c r="O8" s="217">
        <f t="shared" si="1"/>
        <v>0</v>
      </c>
      <c r="P8" s="217">
        <f t="shared" si="1"/>
        <v>0</v>
      </c>
      <c r="Q8" s="217">
        <f t="shared" si="1"/>
        <v>0</v>
      </c>
      <c r="R8" s="217">
        <f t="shared" si="1"/>
        <v>0</v>
      </c>
      <c r="S8" s="267" t="s">
        <v>566</v>
      </c>
      <c r="T8" s="268"/>
    </row>
    <row r="9" spans="1:20" ht="20.25" customHeight="1" x14ac:dyDescent="0.25">
      <c r="A9" s="342"/>
      <c r="B9" s="271" t="s">
        <v>579</v>
      </c>
      <c r="C9" s="82" t="s">
        <v>580</v>
      </c>
      <c r="D9" s="81" t="s">
        <v>581</v>
      </c>
      <c r="E9" s="197" t="s">
        <v>30</v>
      </c>
      <c r="F9" s="198">
        <v>0</v>
      </c>
      <c r="G9" s="198">
        <v>0</v>
      </c>
      <c r="H9" s="198">
        <v>0</v>
      </c>
      <c r="I9" s="184"/>
      <c r="J9" s="272">
        <f>'Ввод данных'!D7</f>
        <v>0</v>
      </c>
      <c r="K9" s="198">
        <v>0</v>
      </c>
      <c r="L9" s="198">
        <v>0</v>
      </c>
      <c r="M9" s="198">
        <v>0</v>
      </c>
      <c r="N9" s="198">
        <v>0</v>
      </c>
      <c r="O9" s="198">
        <v>0</v>
      </c>
      <c r="P9" s="198">
        <v>0</v>
      </c>
      <c r="Q9" s="198">
        <v>0</v>
      </c>
      <c r="R9" s="198">
        <v>0</v>
      </c>
      <c r="S9" s="184" t="s">
        <v>43</v>
      </c>
      <c r="T9" s="268"/>
    </row>
    <row r="10" spans="1:20" ht="20.25" customHeight="1" x14ac:dyDescent="0.25">
      <c r="A10" s="342"/>
      <c r="B10" s="271" t="s">
        <v>582</v>
      </c>
      <c r="C10" s="82" t="s">
        <v>583</v>
      </c>
      <c r="D10" s="81" t="s">
        <v>584</v>
      </c>
      <c r="E10" s="197" t="s">
        <v>30</v>
      </c>
      <c r="F10" s="198">
        <v>0</v>
      </c>
      <c r="G10" s="198">
        <v>0</v>
      </c>
      <c r="H10" s="198">
        <v>0</v>
      </c>
      <c r="I10" s="184"/>
      <c r="J10" s="272">
        <f>'Ввод данных'!D8</f>
        <v>0</v>
      </c>
      <c r="K10" s="198">
        <v>0</v>
      </c>
      <c r="L10" s="198">
        <v>0</v>
      </c>
      <c r="M10" s="198">
        <v>0</v>
      </c>
      <c r="N10" s="198">
        <v>0</v>
      </c>
      <c r="O10" s="198">
        <v>0</v>
      </c>
      <c r="P10" s="198">
        <v>0</v>
      </c>
      <c r="Q10" s="198">
        <v>0</v>
      </c>
      <c r="R10" s="198">
        <v>0</v>
      </c>
      <c r="S10" s="184" t="s">
        <v>46</v>
      </c>
      <c r="T10" s="268"/>
    </row>
    <row r="11" spans="1:20" ht="20.25" customHeight="1" x14ac:dyDescent="0.25">
      <c r="A11" s="342"/>
      <c r="B11" s="271" t="s">
        <v>585</v>
      </c>
      <c r="C11" s="82" t="s">
        <v>586</v>
      </c>
      <c r="D11" s="81" t="s">
        <v>587</v>
      </c>
      <c r="E11" s="197" t="s">
        <v>30</v>
      </c>
      <c r="F11" s="198">
        <v>0</v>
      </c>
      <c r="G11" s="198">
        <v>0</v>
      </c>
      <c r="H11" s="198">
        <v>0</v>
      </c>
      <c r="I11" s="184"/>
      <c r="J11" s="272">
        <f>'Ввод данных'!D10</f>
        <v>791960.7</v>
      </c>
      <c r="K11" s="198">
        <v>0</v>
      </c>
      <c r="L11" s="198">
        <v>0</v>
      </c>
      <c r="M11" s="198">
        <v>0</v>
      </c>
      <c r="N11" s="198">
        <v>0</v>
      </c>
      <c r="O11" s="198">
        <v>0</v>
      </c>
      <c r="P11" s="198">
        <v>0</v>
      </c>
      <c r="Q11" s="198">
        <v>0</v>
      </c>
      <c r="R11" s="198">
        <v>0</v>
      </c>
      <c r="S11" s="184" t="s">
        <v>51</v>
      </c>
      <c r="T11" s="268"/>
    </row>
    <row r="12" spans="1:20" ht="20.25" customHeight="1" x14ac:dyDescent="0.25">
      <c r="A12" s="342"/>
      <c r="B12" s="273" t="s">
        <v>263</v>
      </c>
      <c r="C12" s="218" t="s">
        <v>264</v>
      </c>
      <c r="D12" s="81" t="s">
        <v>588</v>
      </c>
      <c r="E12" s="274" t="s">
        <v>30</v>
      </c>
      <c r="F12" s="198"/>
      <c r="G12" s="198"/>
      <c r="H12" s="198"/>
      <c r="I12" s="184"/>
      <c r="J12" s="272">
        <f>'Ввод данных'!D93</f>
        <v>0</v>
      </c>
      <c r="K12" s="198"/>
      <c r="L12" s="198"/>
      <c r="M12" s="198"/>
      <c r="N12" s="198"/>
      <c r="O12" s="198"/>
      <c r="P12" s="198"/>
      <c r="Q12" s="198"/>
      <c r="R12" s="198"/>
      <c r="S12" s="184" t="s">
        <v>265</v>
      </c>
      <c r="T12" s="268"/>
    </row>
    <row r="13" spans="1:20" ht="20.25" customHeight="1" x14ac:dyDescent="0.25">
      <c r="A13" s="342"/>
      <c r="B13" s="271" t="s">
        <v>266</v>
      </c>
      <c r="C13" s="82" t="s">
        <v>267</v>
      </c>
      <c r="D13" s="81" t="s">
        <v>589</v>
      </c>
      <c r="E13" s="197" t="s">
        <v>30</v>
      </c>
      <c r="F13" s="198">
        <v>0</v>
      </c>
      <c r="G13" s="198">
        <v>0</v>
      </c>
      <c r="H13" s="198">
        <v>0</v>
      </c>
      <c r="I13" s="184"/>
      <c r="J13" s="272">
        <f>'Ввод данных'!D94</f>
        <v>0</v>
      </c>
      <c r="K13" s="198">
        <v>0</v>
      </c>
      <c r="L13" s="198">
        <v>0</v>
      </c>
      <c r="M13" s="198">
        <v>0</v>
      </c>
      <c r="N13" s="198">
        <v>0</v>
      </c>
      <c r="O13" s="198">
        <v>0</v>
      </c>
      <c r="P13" s="198">
        <v>0</v>
      </c>
      <c r="Q13" s="198">
        <v>0</v>
      </c>
      <c r="R13" s="198">
        <v>0</v>
      </c>
      <c r="S13" s="184" t="s">
        <v>268</v>
      </c>
      <c r="T13" s="268"/>
    </row>
    <row r="14" spans="1:20" ht="20.25" customHeight="1" x14ac:dyDescent="0.25">
      <c r="A14" s="342"/>
      <c r="B14" s="271" t="s">
        <v>269</v>
      </c>
      <c r="C14" s="82" t="s">
        <v>270</v>
      </c>
      <c r="D14" s="81" t="s">
        <v>590</v>
      </c>
      <c r="E14" s="197" t="s">
        <v>30</v>
      </c>
      <c r="F14" s="198">
        <v>0</v>
      </c>
      <c r="G14" s="198">
        <v>0</v>
      </c>
      <c r="H14" s="198">
        <v>0</v>
      </c>
      <c r="I14" s="184"/>
      <c r="J14" s="272">
        <f>'Ввод данных'!D95</f>
        <v>0</v>
      </c>
      <c r="K14" s="198">
        <v>0</v>
      </c>
      <c r="L14" s="198">
        <v>0</v>
      </c>
      <c r="M14" s="198">
        <v>0</v>
      </c>
      <c r="N14" s="198">
        <v>0</v>
      </c>
      <c r="O14" s="198">
        <v>0</v>
      </c>
      <c r="P14" s="198">
        <v>0</v>
      </c>
      <c r="Q14" s="198">
        <v>0</v>
      </c>
      <c r="R14" s="198">
        <v>0</v>
      </c>
      <c r="S14" s="184" t="s">
        <v>271</v>
      </c>
      <c r="T14" s="268"/>
    </row>
    <row r="15" spans="1:20" ht="20.25" customHeight="1" x14ac:dyDescent="0.25">
      <c r="A15" s="342"/>
      <c r="B15" s="271" t="s">
        <v>272</v>
      </c>
      <c r="C15" s="82" t="s">
        <v>273</v>
      </c>
      <c r="D15" s="81" t="s">
        <v>591</v>
      </c>
      <c r="E15" s="197" t="s">
        <v>30</v>
      </c>
      <c r="F15" s="198">
        <v>0</v>
      </c>
      <c r="G15" s="198">
        <v>0</v>
      </c>
      <c r="H15" s="198">
        <v>0</v>
      </c>
      <c r="I15" s="184"/>
      <c r="J15" s="272">
        <f>'Ввод данных'!D96</f>
        <v>0</v>
      </c>
      <c r="K15" s="198">
        <v>0</v>
      </c>
      <c r="L15" s="198">
        <v>0</v>
      </c>
      <c r="M15" s="198">
        <v>0</v>
      </c>
      <c r="N15" s="198">
        <v>0</v>
      </c>
      <c r="O15" s="198">
        <v>0</v>
      </c>
      <c r="P15" s="198">
        <v>0</v>
      </c>
      <c r="Q15" s="198">
        <v>0</v>
      </c>
      <c r="R15" s="198">
        <v>0</v>
      </c>
      <c r="S15" s="184" t="s">
        <v>274</v>
      </c>
      <c r="T15" s="268"/>
    </row>
    <row r="16" spans="1:20" ht="20.25" customHeight="1" x14ac:dyDescent="0.25">
      <c r="A16" s="342"/>
      <c r="B16" s="273" t="s">
        <v>275</v>
      </c>
      <c r="C16" s="218" t="s">
        <v>264</v>
      </c>
      <c r="D16" s="81" t="s">
        <v>592</v>
      </c>
      <c r="E16" s="274" t="s">
        <v>30</v>
      </c>
      <c r="F16" s="198"/>
      <c r="G16" s="198"/>
      <c r="H16" s="198"/>
      <c r="I16" s="184"/>
      <c r="J16" s="272">
        <f>'Ввод данных'!D97</f>
        <v>0</v>
      </c>
      <c r="K16" s="198"/>
      <c r="L16" s="198"/>
      <c r="M16" s="198"/>
      <c r="N16" s="198"/>
      <c r="O16" s="198"/>
      <c r="P16" s="198"/>
      <c r="Q16" s="198"/>
      <c r="R16" s="198"/>
      <c r="S16" s="184" t="s">
        <v>276</v>
      </c>
      <c r="T16" s="268"/>
    </row>
    <row r="17" spans="1:20" ht="22.5" x14ac:dyDescent="0.25">
      <c r="A17" s="342"/>
      <c r="B17" s="271" t="s">
        <v>88</v>
      </c>
      <c r="C17" s="82" t="s">
        <v>89</v>
      </c>
      <c r="D17" s="81" t="s">
        <v>593</v>
      </c>
      <c r="E17" s="197" t="s">
        <v>90</v>
      </c>
      <c r="F17" s="198">
        <v>0</v>
      </c>
      <c r="G17" s="198">
        <v>0</v>
      </c>
      <c r="H17" s="198">
        <v>0</v>
      </c>
      <c r="I17" s="184"/>
      <c r="J17" s="272">
        <f>'Ввод данных'!D26</f>
        <v>435.5</v>
      </c>
      <c r="K17" s="198">
        <v>0</v>
      </c>
      <c r="L17" s="198">
        <v>0</v>
      </c>
      <c r="M17" s="198">
        <v>0</v>
      </c>
      <c r="N17" s="198">
        <v>0</v>
      </c>
      <c r="O17" s="198">
        <v>0</v>
      </c>
      <c r="P17" s="198">
        <v>0</v>
      </c>
      <c r="Q17" s="198">
        <v>0</v>
      </c>
      <c r="R17" s="198">
        <v>0</v>
      </c>
      <c r="S17" s="184" t="s">
        <v>91</v>
      </c>
      <c r="T17" s="268"/>
    </row>
    <row r="18" spans="1:20" ht="23.25" customHeight="1" x14ac:dyDescent="0.25">
      <c r="A18" s="343"/>
      <c r="B18" s="275" t="s">
        <v>92</v>
      </c>
      <c r="C18" s="228" t="s">
        <v>93</v>
      </c>
      <c r="D18" s="229" t="s">
        <v>594</v>
      </c>
      <c r="E18" s="230" t="s">
        <v>90</v>
      </c>
      <c r="F18" s="231">
        <v>0</v>
      </c>
      <c r="G18" s="231">
        <v>0</v>
      </c>
      <c r="H18" s="231">
        <v>0</v>
      </c>
      <c r="I18" s="276"/>
      <c r="J18" s="277">
        <f>'Ввод данных'!D27</f>
        <v>18.7</v>
      </c>
      <c r="K18" s="231">
        <v>0</v>
      </c>
      <c r="L18" s="231">
        <v>0</v>
      </c>
      <c r="M18" s="231">
        <v>0</v>
      </c>
      <c r="N18" s="231">
        <v>0</v>
      </c>
      <c r="O18" s="231">
        <v>0</v>
      </c>
      <c r="P18" s="231">
        <v>0</v>
      </c>
      <c r="Q18" s="231">
        <v>0</v>
      </c>
      <c r="R18" s="231">
        <v>0</v>
      </c>
      <c r="S18" s="233" t="s">
        <v>94</v>
      </c>
      <c r="T18" s="268"/>
    </row>
    <row r="19" spans="1:20" ht="90" customHeight="1" x14ac:dyDescent="0.25">
      <c r="A19" s="350" t="s">
        <v>567</v>
      </c>
      <c r="B19" s="185" t="s">
        <v>595</v>
      </c>
      <c r="C19" s="213" t="s">
        <v>596</v>
      </c>
      <c r="D19" s="214">
        <v>22</v>
      </c>
      <c r="E19" s="278" t="s">
        <v>30</v>
      </c>
      <c r="F19" s="215" t="e">
        <f>IF(SUM(F20:F23)&gt;SUM(#REF!),"ОШИБКА",IFERROR(((SUM(F20:F23))/(SUM(#REF!)))*100,0))</f>
        <v>#REF!</v>
      </c>
      <c r="G19" s="215" t="e">
        <f>IF(SUM(G20:G23)&gt;SUM(#REF!),"ОШИБКА",IFERROR(((SUM(G20:G23))/(SUM(#REF!)))*100,0))</f>
        <v>#REF!</v>
      </c>
      <c r="H19" s="215" t="e">
        <f>IF(SUM(H20:H23)&gt;SUM(#REF!),"ОШИБКА",IFERROR(((SUM(H20:H23))/(SUM(#REF!)))*100,0))</f>
        <v>#REF!</v>
      </c>
      <c r="I19" s="267" t="s">
        <v>523</v>
      </c>
      <c r="J19" s="279">
        <f>IFERROR(((J20+J21)/(J22+J23)),0)</f>
        <v>0</v>
      </c>
      <c r="K19" s="217" t="e">
        <f>IF(SUM(K20:K23)&gt;SUM(#REF!),"ОШИБКА",IFERROR(((SUM(K20:K23))/(SUM(#REF!)))*100,0))</f>
        <v>#REF!</v>
      </c>
      <c r="L19" s="217" t="e">
        <f>IF(SUM(L20:L23)&gt;SUM(#REF!),"ОШИБКА",IFERROR(((SUM(L20:L23))/(SUM(#REF!)))*100,0))</f>
        <v>#REF!</v>
      </c>
      <c r="M19" s="217" t="e">
        <f>IF(SUM(M20:M23)&gt;SUM(#REF!),"ОШИБКА",IFERROR(((SUM(M20:M23))/(SUM(#REF!)))*100,0))</f>
        <v>#REF!</v>
      </c>
      <c r="N19" s="217" t="e">
        <f>IF(SUM(N20:N23)&gt;SUM(#REF!),"ОШИБКА",IFERROR(((SUM(N20:N23))/(SUM(#REF!)))*100,0))</f>
        <v>#REF!</v>
      </c>
      <c r="O19" s="217" t="e">
        <f>IF(SUM(O20:O23)&gt;SUM(#REF!),"ОШИБКА",IFERROR(((SUM(O20:O23))/(SUM(#REF!)))*100,0))</f>
        <v>#REF!</v>
      </c>
      <c r="P19" s="217" t="e">
        <f>IF(SUM(P20:P23)&gt;SUM(#REF!),"ОШИБКА",IFERROR(((SUM(P20:P23))/(SUM(#REF!)))*100,0))</f>
        <v>#REF!</v>
      </c>
      <c r="Q19" s="217" t="e">
        <f>IF(SUM(Q20:Q23)&gt;SUM(#REF!),"ОШИБКА",IFERROR(((SUM(Q20:Q23))/(SUM(#REF!)))*100,0))</f>
        <v>#REF!</v>
      </c>
      <c r="R19" s="217" t="e">
        <f>IF(SUM(R20:R23)&gt;SUM(#REF!),"ОШИБКА",IFERROR(((SUM(R20:R23))/(SUM(#REF!)))*100,0))</f>
        <v>#REF!</v>
      </c>
      <c r="S19" s="267" t="s">
        <v>567</v>
      </c>
      <c r="T19" s="268"/>
    </row>
    <row r="20" spans="1:20" ht="22.5" x14ac:dyDescent="0.25">
      <c r="A20" s="332"/>
      <c r="B20" s="218" t="s">
        <v>227</v>
      </c>
      <c r="C20" s="82" t="s">
        <v>228</v>
      </c>
      <c r="D20" s="81" t="s">
        <v>597</v>
      </c>
      <c r="E20" s="274" t="s">
        <v>30</v>
      </c>
      <c r="F20" s="198">
        <v>0</v>
      </c>
      <c r="G20" s="198">
        <v>0</v>
      </c>
      <c r="H20" s="198">
        <v>0</v>
      </c>
      <c r="I20" s="184"/>
      <c r="J20" s="280">
        <f>'Ввод данных'!D98</f>
        <v>0</v>
      </c>
      <c r="K20" s="198">
        <v>0</v>
      </c>
      <c r="L20" s="198">
        <v>0</v>
      </c>
      <c r="M20" s="198">
        <v>0</v>
      </c>
      <c r="N20" s="198">
        <v>0</v>
      </c>
      <c r="O20" s="198">
        <v>0</v>
      </c>
      <c r="P20" s="198">
        <v>0</v>
      </c>
      <c r="Q20" s="198">
        <v>0</v>
      </c>
      <c r="R20" s="198">
        <v>0</v>
      </c>
      <c r="S20" s="184" t="s">
        <v>229</v>
      </c>
      <c r="T20" s="268"/>
    </row>
    <row r="21" spans="1:20" ht="30.4" customHeight="1" x14ac:dyDescent="0.25">
      <c r="A21" s="332"/>
      <c r="B21" s="218" t="s">
        <v>598</v>
      </c>
      <c r="C21" s="219" t="s">
        <v>231</v>
      </c>
      <c r="D21" s="81" t="s">
        <v>599</v>
      </c>
      <c r="E21" s="274" t="s">
        <v>30</v>
      </c>
      <c r="F21" s="198"/>
      <c r="G21" s="198"/>
      <c r="H21" s="198"/>
      <c r="I21" s="184"/>
      <c r="J21" s="280">
        <f>'Ввод данных'!D99</f>
        <v>0</v>
      </c>
      <c r="K21" s="198"/>
      <c r="L21" s="198"/>
      <c r="M21" s="198"/>
      <c r="N21" s="198"/>
      <c r="O21" s="198"/>
      <c r="P21" s="198"/>
      <c r="Q21" s="198"/>
      <c r="R21" s="198"/>
      <c r="S21" s="184" t="s">
        <v>232</v>
      </c>
      <c r="T21" s="268"/>
    </row>
    <row r="22" spans="1:20" ht="35.25" customHeight="1" x14ac:dyDescent="0.25">
      <c r="A22" s="332"/>
      <c r="B22" s="218" t="s">
        <v>88</v>
      </c>
      <c r="C22" s="82" t="s">
        <v>400</v>
      </c>
      <c r="D22" s="81" t="s">
        <v>600</v>
      </c>
      <c r="E22" s="274" t="s">
        <v>90</v>
      </c>
      <c r="F22" s="198"/>
      <c r="G22" s="198"/>
      <c r="H22" s="198"/>
      <c r="I22" s="184"/>
      <c r="J22" s="280">
        <f>'Ввод данных'!D26</f>
        <v>435.5</v>
      </c>
      <c r="K22" s="198"/>
      <c r="L22" s="198"/>
      <c r="M22" s="198"/>
      <c r="N22" s="198"/>
      <c r="O22" s="198"/>
      <c r="P22" s="198"/>
      <c r="Q22" s="198"/>
      <c r="R22" s="198"/>
      <c r="S22" s="184" t="s">
        <v>91</v>
      </c>
      <c r="T22" s="268"/>
    </row>
    <row r="23" spans="1:20" ht="14.65" customHeight="1" x14ac:dyDescent="0.25">
      <c r="A23" s="333"/>
      <c r="B23" s="227" t="s">
        <v>92</v>
      </c>
      <c r="C23" s="228" t="s">
        <v>402</v>
      </c>
      <c r="D23" s="229" t="s">
        <v>601</v>
      </c>
      <c r="E23" s="281" t="s">
        <v>90</v>
      </c>
      <c r="F23" s="231"/>
      <c r="G23" s="231"/>
      <c r="H23" s="231"/>
      <c r="I23" s="276"/>
      <c r="J23" s="282">
        <f>'Ввод данных'!D27</f>
        <v>18.7</v>
      </c>
      <c r="K23" s="231"/>
      <c r="L23" s="231"/>
      <c r="M23" s="231"/>
      <c r="N23" s="231"/>
      <c r="O23" s="231"/>
      <c r="P23" s="231"/>
      <c r="Q23" s="231"/>
      <c r="R23" s="231"/>
      <c r="S23" s="233" t="s">
        <v>94</v>
      </c>
      <c r="T23" s="268"/>
    </row>
    <row r="24" spans="1:20" ht="132.75" customHeight="1" x14ac:dyDescent="0.25">
      <c r="A24" s="350" t="s">
        <v>568</v>
      </c>
      <c r="B24" s="185" t="s">
        <v>602</v>
      </c>
      <c r="C24" s="213" t="s">
        <v>603</v>
      </c>
      <c r="D24" s="214">
        <v>24</v>
      </c>
      <c r="E24" s="188" t="s">
        <v>86</v>
      </c>
      <c r="F24" s="215" t="e">
        <f>IF(SUM(F30:F35)&lt;SUM(F25:F29),"ОШИБКА",IFERROR(((SUM(F25:F29))/(SUM(F30:F35))),0)*100)</f>
        <v>#REF!</v>
      </c>
      <c r="G24" s="215" t="e">
        <f>IF(SUM(G30:G35)&lt;SUM(G25:G29),"ОШИБКА",IFERROR(((SUM(G25:G29))/(SUM(G30:G35))),0)*100)</f>
        <v>#REF!</v>
      </c>
      <c r="H24" s="215" t="e">
        <f>IF(SUM(H30:H35)&lt;SUM(H25:H29),"ОШИБКА",IFERROR(((SUM(H25:H29))/(SUM(H30:H35))),0)*100)</f>
        <v>#REF!</v>
      </c>
      <c r="I24" s="267">
        <v>12.3</v>
      </c>
      <c r="J24" s="279">
        <f>IF(SUM(J30:J35)&lt;SUM(J25:J29),"ОШИБКА",IFERROR((SUM(J25:J29))/(SUM(J30:J35))*100,0))</f>
        <v>0</v>
      </c>
      <c r="K24" s="217" t="e">
        <f t="shared" ref="K24:R24" si="2">IF(SUM(K30:K35)&lt;SUM(K25:K29),"ОШИБКА",IFERROR(((SUM(K25:K29))/(SUM(K30:K35))),0)*100)</f>
        <v>#REF!</v>
      </c>
      <c r="L24" s="217" t="e">
        <f t="shared" si="2"/>
        <v>#REF!</v>
      </c>
      <c r="M24" s="217" t="e">
        <f t="shared" si="2"/>
        <v>#REF!</v>
      </c>
      <c r="N24" s="217" t="e">
        <f t="shared" si="2"/>
        <v>#REF!</v>
      </c>
      <c r="O24" s="217" t="e">
        <f t="shared" si="2"/>
        <v>#REF!</v>
      </c>
      <c r="P24" s="217" t="e">
        <f t="shared" si="2"/>
        <v>#REF!</v>
      </c>
      <c r="Q24" s="217" t="e">
        <f t="shared" si="2"/>
        <v>#REF!</v>
      </c>
      <c r="R24" s="217" t="e">
        <f t="shared" si="2"/>
        <v>#REF!</v>
      </c>
      <c r="S24" s="267" t="s">
        <v>568</v>
      </c>
      <c r="T24" s="268"/>
    </row>
    <row r="25" spans="1:20" ht="20.25" customHeight="1" x14ac:dyDescent="0.25">
      <c r="A25" s="332"/>
      <c r="B25" s="82" t="s">
        <v>277</v>
      </c>
      <c r="C25" s="82" t="s">
        <v>278</v>
      </c>
      <c r="D25" s="81" t="s">
        <v>604</v>
      </c>
      <c r="E25" s="197" t="s">
        <v>90</v>
      </c>
      <c r="F25" s="198">
        <v>0</v>
      </c>
      <c r="G25" s="198">
        <v>0</v>
      </c>
      <c r="H25" s="198">
        <v>0</v>
      </c>
      <c r="I25" s="184"/>
      <c r="J25" s="280">
        <f>'Ввод данных'!D100</f>
        <v>0</v>
      </c>
      <c r="K25" s="198">
        <v>0</v>
      </c>
      <c r="L25" s="198">
        <v>0</v>
      </c>
      <c r="M25" s="198">
        <v>0</v>
      </c>
      <c r="N25" s="198">
        <v>0</v>
      </c>
      <c r="O25" s="198">
        <v>0</v>
      </c>
      <c r="P25" s="198">
        <v>0</v>
      </c>
      <c r="Q25" s="198">
        <v>0</v>
      </c>
      <c r="R25" s="198">
        <v>0</v>
      </c>
      <c r="S25" s="184" t="s">
        <v>279</v>
      </c>
      <c r="T25" s="268"/>
    </row>
    <row r="26" spans="1:20" ht="20.25" customHeight="1" x14ac:dyDescent="0.25">
      <c r="A26" s="332"/>
      <c r="B26" s="82" t="s">
        <v>280</v>
      </c>
      <c r="C26" s="82" t="s">
        <v>281</v>
      </c>
      <c r="D26" s="81" t="s">
        <v>605</v>
      </c>
      <c r="E26" s="197" t="s">
        <v>90</v>
      </c>
      <c r="F26" s="198"/>
      <c r="G26" s="198"/>
      <c r="H26" s="198"/>
      <c r="I26" s="184"/>
      <c r="J26" s="280">
        <f>'Ввод данных'!D101</f>
        <v>0</v>
      </c>
      <c r="K26" s="198"/>
      <c r="L26" s="198"/>
      <c r="M26" s="198"/>
      <c r="N26" s="198"/>
      <c r="O26" s="198"/>
      <c r="P26" s="198"/>
      <c r="Q26" s="198"/>
      <c r="R26" s="198"/>
      <c r="S26" s="184" t="s">
        <v>282</v>
      </c>
      <c r="T26" s="268"/>
    </row>
    <row r="27" spans="1:20" ht="20.25" customHeight="1" x14ac:dyDescent="0.25">
      <c r="A27" s="332"/>
      <c r="B27" s="82" t="s">
        <v>239</v>
      </c>
      <c r="C27" s="82" t="s">
        <v>240</v>
      </c>
      <c r="D27" s="81" t="s">
        <v>606</v>
      </c>
      <c r="E27" s="197" t="s">
        <v>90</v>
      </c>
      <c r="F27" s="198">
        <v>0</v>
      </c>
      <c r="G27" s="198">
        <v>0</v>
      </c>
      <c r="H27" s="198">
        <v>0</v>
      </c>
      <c r="I27" s="184"/>
      <c r="J27" s="280">
        <f>'Ввод данных'!D102</f>
        <v>0</v>
      </c>
      <c r="K27" s="198">
        <v>0</v>
      </c>
      <c r="L27" s="198">
        <v>0</v>
      </c>
      <c r="M27" s="198">
        <v>0</v>
      </c>
      <c r="N27" s="198">
        <v>0</v>
      </c>
      <c r="O27" s="198">
        <v>0</v>
      </c>
      <c r="P27" s="198">
        <v>0</v>
      </c>
      <c r="Q27" s="198">
        <v>0</v>
      </c>
      <c r="R27" s="198">
        <v>0</v>
      </c>
      <c r="S27" s="184" t="s">
        <v>241</v>
      </c>
      <c r="T27" s="268"/>
    </row>
    <row r="28" spans="1:20" ht="22.5" x14ac:dyDescent="0.25">
      <c r="A28" s="332"/>
      <c r="B28" s="82" t="s">
        <v>242</v>
      </c>
      <c r="C28" s="82" t="s">
        <v>243</v>
      </c>
      <c r="D28" s="81" t="s">
        <v>607</v>
      </c>
      <c r="E28" s="197" t="s">
        <v>90</v>
      </c>
      <c r="F28" s="198">
        <v>0</v>
      </c>
      <c r="G28" s="198">
        <v>0</v>
      </c>
      <c r="H28" s="198">
        <v>0</v>
      </c>
      <c r="I28" s="184"/>
      <c r="J28" s="280">
        <f>'Ввод данных'!D103</f>
        <v>0</v>
      </c>
      <c r="K28" s="198">
        <v>0</v>
      </c>
      <c r="L28" s="198">
        <v>0</v>
      </c>
      <c r="M28" s="198">
        <v>0</v>
      </c>
      <c r="N28" s="198">
        <v>0</v>
      </c>
      <c r="O28" s="198">
        <v>0</v>
      </c>
      <c r="P28" s="198">
        <v>0</v>
      </c>
      <c r="Q28" s="198">
        <v>0</v>
      </c>
      <c r="R28" s="198">
        <v>0</v>
      </c>
      <c r="S28" s="184" t="s">
        <v>244</v>
      </c>
      <c r="T28" s="268"/>
    </row>
    <row r="29" spans="1:20" ht="20.25" customHeight="1" x14ac:dyDescent="0.25">
      <c r="A29" s="332"/>
      <c r="B29" s="218" t="s">
        <v>608</v>
      </c>
      <c r="C29" s="82" t="s">
        <v>246</v>
      </c>
      <c r="D29" s="81" t="s">
        <v>609</v>
      </c>
      <c r="E29" s="197" t="s">
        <v>90</v>
      </c>
      <c r="F29" s="198">
        <v>0</v>
      </c>
      <c r="G29" s="198">
        <v>0</v>
      </c>
      <c r="H29" s="198">
        <v>0</v>
      </c>
      <c r="I29" s="184"/>
      <c r="J29" s="280">
        <f>'Ввод данных'!D104</f>
        <v>0</v>
      </c>
      <c r="K29" s="198">
        <v>0</v>
      </c>
      <c r="L29" s="198">
        <v>0</v>
      </c>
      <c r="M29" s="198">
        <v>0</v>
      </c>
      <c r="N29" s="198">
        <v>0</v>
      </c>
      <c r="O29" s="198">
        <v>0</v>
      </c>
      <c r="P29" s="198">
        <v>0</v>
      </c>
      <c r="Q29" s="198">
        <v>0</v>
      </c>
      <c r="R29" s="198">
        <v>0</v>
      </c>
      <c r="S29" s="184" t="s">
        <v>247</v>
      </c>
      <c r="T29" s="268"/>
    </row>
    <row r="30" spans="1:20" x14ac:dyDescent="0.25">
      <c r="A30" s="332"/>
      <c r="B30" s="218" t="s">
        <v>471</v>
      </c>
      <c r="C30" s="82" t="s">
        <v>472</v>
      </c>
      <c r="D30" s="81" t="s">
        <v>610</v>
      </c>
      <c r="E30" s="197" t="s">
        <v>90</v>
      </c>
      <c r="F30" s="198" t="e">
        <f>#REF!</f>
        <v>#REF!</v>
      </c>
      <c r="G30" s="198" t="e">
        <f>#REF!</f>
        <v>#REF!</v>
      </c>
      <c r="H30" s="198" t="e">
        <f>#REF!</f>
        <v>#REF!</v>
      </c>
      <c r="I30" s="184"/>
      <c r="J30" s="280">
        <f>'Ввод данных'!D50</f>
        <v>1737</v>
      </c>
      <c r="K30" s="198" t="e">
        <f>#REF!</f>
        <v>#REF!</v>
      </c>
      <c r="L30" s="198" t="e">
        <f>#REF!</f>
        <v>#REF!</v>
      </c>
      <c r="M30" s="198" t="e">
        <f>#REF!</f>
        <v>#REF!</v>
      </c>
      <c r="N30" s="198" t="e">
        <f>#REF!</f>
        <v>#REF!</v>
      </c>
      <c r="O30" s="198" t="e">
        <f>#REF!</f>
        <v>#REF!</v>
      </c>
      <c r="P30" s="198" t="e">
        <f>#REF!</f>
        <v>#REF!</v>
      </c>
      <c r="Q30" s="198" t="e">
        <f>#REF!</f>
        <v>#REF!</v>
      </c>
      <c r="R30" s="198" t="e">
        <f>#REF!</f>
        <v>#REF!</v>
      </c>
      <c r="S30" s="184" t="s">
        <v>153</v>
      </c>
      <c r="T30" s="268"/>
    </row>
    <row r="31" spans="1:20" x14ac:dyDescent="0.25">
      <c r="A31" s="332"/>
      <c r="B31" s="218" t="s">
        <v>474</v>
      </c>
      <c r="C31" s="82" t="s">
        <v>475</v>
      </c>
      <c r="D31" s="81" t="s">
        <v>611</v>
      </c>
      <c r="E31" s="197" t="s">
        <v>90</v>
      </c>
      <c r="F31" s="198" t="e">
        <f>#REF!</f>
        <v>#REF!</v>
      </c>
      <c r="G31" s="198" t="e">
        <f>#REF!</f>
        <v>#REF!</v>
      </c>
      <c r="H31" s="198" t="e">
        <f>#REF!</f>
        <v>#REF!</v>
      </c>
      <c r="I31" s="184"/>
      <c r="J31" s="280">
        <f>'Ввод данных'!D51</f>
        <v>4238</v>
      </c>
      <c r="K31" s="198" t="e">
        <f>#REF!</f>
        <v>#REF!</v>
      </c>
      <c r="L31" s="198" t="e">
        <f>#REF!</f>
        <v>#REF!</v>
      </c>
      <c r="M31" s="198" t="e">
        <f>#REF!</f>
        <v>#REF!</v>
      </c>
      <c r="N31" s="198" t="e">
        <f>#REF!</f>
        <v>#REF!</v>
      </c>
      <c r="O31" s="198" t="e">
        <f>#REF!</f>
        <v>#REF!</v>
      </c>
      <c r="P31" s="198" t="e">
        <f>#REF!</f>
        <v>#REF!</v>
      </c>
      <c r="Q31" s="198" t="e">
        <f>#REF!</f>
        <v>#REF!</v>
      </c>
      <c r="R31" s="198" t="e">
        <f>#REF!</f>
        <v>#REF!</v>
      </c>
      <c r="S31" s="184" t="s">
        <v>156</v>
      </c>
      <c r="T31" s="268"/>
    </row>
    <row r="32" spans="1:20" x14ac:dyDescent="0.25">
      <c r="A32" s="332"/>
      <c r="B32" s="218" t="s">
        <v>477</v>
      </c>
      <c r="C32" s="82" t="s">
        <v>478</v>
      </c>
      <c r="D32" s="81" t="s">
        <v>612</v>
      </c>
      <c r="E32" s="197" t="s">
        <v>90</v>
      </c>
      <c r="F32" s="198" t="e">
        <f>#REF!</f>
        <v>#REF!</v>
      </c>
      <c r="G32" s="198" t="e">
        <f>#REF!</f>
        <v>#REF!</v>
      </c>
      <c r="H32" s="198" t="e">
        <f>#REF!</f>
        <v>#REF!</v>
      </c>
      <c r="I32" s="184"/>
      <c r="J32" s="280">
        <f>'Ввод данных'!D52</f>
        <v>597</v>
      </c>
      <c r="K32" s="198" t="e">
        <f>#REF!</f>
        <v>#REF!</v>
      </c>
      <c r="L32" s="198" t="e">
        <f>#REF!</f>
        <v>#REF!</v>
      </c>
      <c r="M32" s="198" t="e">
        <f>#REF!</f>
        <v>#REF!</v>
      </c>
      <c r="N32" s="198" t="e">
        <f>#REF!</f>
        <v>#REF!</v>
      </c>
      <c r="O32" s="198" t="e">
        <f>#REF!</f>
        <v>#REF!</v>
      </c>
      <c r="P32" s="198" t="e">
        <f>#REF!</f>
        <v>#REF!</v>
      </c>
      <c r="Q32" s="198" t="e">
        <f>#REF!</f>
        <v>#REF!</v>
      </c>
      <c r="R32" s="198" t="e">
        <f>#REF!</f>
        <v>#REF!</v>
      </c>
      <c r="S32" s="184" t="s">
        <v>159</v>
      </c>
      <c r="T32" s="268"/>
    </row>
    <row r="33" spans="1:20" ht="20.25" customHeight="1" x14ac:dyDescent="0.25">
      <c r="A33" s="332"/>
      <c r="B33" s="218" t="s">
        <v>193</v>
      </c>
      <c r="C33" s="82" t="s">
        <v>194</v>
      </c>
      <c r="D33" s="81" t="s">
        <v>613</v>
      </c>
      <c r="E33" s="197" t="s">
        <v>90</v>
      </c>
      <c r="F33" s="198" t="e">
        <f>#REF!</f>
        <v>#REF!</v>
      </c>
      <c r="G33" s="198" t="e">
        <f>#REF!</f>
        <v>#REF!</v>
      </c>
      <c r="H33" s="198" t="e">
        <f>#REF!</f>
        <v>#REF!</v>
      </c>
      <c r="I33" s="184"/>
      <c r="J33" s="280">
        <f>'Ввод данных'!D68</f>
        <v>490</v>
      </c>
      <c r="K33" s="198" t="e">
        <f>#REF!</f>
        <v>#REF!</v>
      </c>
      <c r="L33" s="198" t="e">
        <f>#REF!</f>
        <v>#REF!</v>
      </c>
      <c r="M33" s="198" t="e">
        <f>#REF!</f>
        <v>#REF!</v>
      </c>
      <c r="N33" s="198" t="e">
        <f>#REF!</f>
        <v>#REF!</v>
      </c>
      <c r="O33" s="198" t="e">
        <f>#REF!</f>
        <v>#REF!</v>
      </c>
      <c r="P33" s="198" t="e">
        <f>#REF!</f>
        <v>#REF!</v>
      </c>
      <c r="Q33" s="198" t="e">
        <f>#REF!</f>
        <v>#REF!</v>
      </c>
      <c r="R33" s="198" t="e">
        <f>#REF!</f>
        <v>#REF!</v>
      </c>
      <c r="S33" s="184" t="s">
        <v>195</v>
      </c>
      <c r="T33" s="268"/>
    </row>
    <row r="34" spans="1:20" x14ac:dyDescent="0.25">
      <c r="A34" s="332"/>
      <c r="B34" s="218" t="s">
        <v>196</v>
      </c>
      <c r="C34" s="82" t="s">
        <v>197</v>
      </c>
      <c r="D34" s="81" t="s">
        <v>614</v>
      </c>
      <c r="E34" s="197" t="s">
        <v>90</v>
      </c>
      <c r="F34" s="198" t="e">
        <f>#REF!</f>
        <v>#REF!</v>
      </c>
      <c r="G34" s="198" t="e">
        <f>#REF!</f>
        <v>#REF!</v>
      </c>
      <c r="H34" s="198" t="e">
        <f>#REF!</f>
        <v>#REF!</v>
      </c>
      <c r="I34" s="184"/>
      <c r="J34" s="280">
        <f>'Ввод данных'!D69</f>
        <v>0</v>
      </c>
      <c r="K34" s="198" t="e">
        <f>#REF!</f>
        <v>#REF!</v>
      </c>
      <c r="L34" s="198" t="e">
        <f>#REF!</f>
        <v>#REF!</v>
      </c>
      <c r="M34" s="198" t="e">
        <f>#REF!</f>
        <v>#REF!</v>
      </c>
      <c r="N34" s="198" t="e">
        <f>#REF!</f>
        <v>#REF!</v>
      </c>
      <c r="O34" s="198" t="e">
        <f>#REF!</f>
        <v>#REF!</v>
      </c>
      <c r="P34" s="198" t="e">
        <f>#REF!</f>
        <v>#REF!</v>
      </c>
      <c r="Q34" s="198" t="e">
        <f>#REF!</f>
        <v>#REF!</v>
      </c>
      <c r="R34" s="198" t="e">
        <f>#REF!</f>
        <v>#REF!</v>
      </c>
      <c r="S34" s="184" t="s">
        <v>198</v>
      </c>
      <c r="T34" s="268"/>
    </row>
    <row r="35" spans="1:20" ht="14.65" customHeight="1" x14ac:dyDescent="0.25">
      <c r="A35" s="333"/>
      <c r="B35" s="227" t="s">
        <v>199</v>
      </c>
      <c r="C35" s="228" t="s">
        <v>200</v>
      </c>
      <c r="D35" s="229" t="s">
        <v>615</v>
      </c>
      <c r="E35" s="230" t="s">
        <v>90</v>
      </c>
      <c r="F35" s="231" t="e">
        <f>#REF!</f>
        <v>#REF!</v>
      </c>
      <c r="G35" s="231" t="e">
        <f>#REF!</f>
        <v>#REF!</v>
      </c>
      <c r="H35" s="231" t="e">
        <f>#REF!</f>
        <v>#REF!</v>
      </c>
      <c r="I35" s="233"/>
      <c r="J35" s="282">
        <f>'Ввод данных'!D70</f>
        <v>0</v>
      </c>
      <c r="K35" s="231" t="e">
        <f>#REF!</f>
        <v>#REF!</v>
      </c>
      <c r="L35" s="231" t="e">
        <f>#REF!</f>
        <v>#REF!</v>
      </c>
      <c r="M35" s="231" t="e">
        <f>#REF!</f>
        <v>#REF!</v>
      </c>
      <c r="N35" s="231" t="e">
        <f>#REF!</f>
        <v>#REF!</v>
      </c>
      <c r="O35" s="231" t="e">
        <f>#REF!</f>
        <v>#REF!</v>
      </c>
      <c r="P35" s="231" t="e">
        <f>#REF!</f>
        <v>#REF!</v>
      </c>
      <c r="Q35" s="231" t="e">
        <f>#REF!</f>
        <v>#REF!</v>
      </c>
      <c r="R35" s="231" t="e">
        <f>#REF!</f>
        <v>#REF!</v>
      </c>
      <c r="S35" s="233" t="s">
        <v>201</v>
      </c>
      <c r="T35" s="268"/>
    </row>
    <row r="36" spans="1:20" ht="303.75" customHeight="1" x14ac:dyDescent="0.25">
      <c r="A36" s="348" t="s">
        <v>569</v>
      </c>
      <c r="B36" s="252" t="s">
        <v>616</v>
      </c>
      <c r="C36" s="253" t="s">
        <v>617</v>
      </c>
      <c r="D36" s="254">
        <v>18</v>
      </c>
      <c r="E36" s="254" t="s">
        <v>164</v>
      </c>
      <c r="F36" s="283">
        <f>IFERROR((F37/(F38+F39)),0)</f>
        <v>0</v>
      </c>
      <c r="G36" s="283">
        <f>IFERROR((G37/(G38+G39)),0)</f>
        <v>0</v>
      </c>
      <c r="H36" s="283">
        <f>IFERROR((H37/(H38+H39)),0)</f>
        <v>4.5</v>
      </c>
      <c r="I36" s="267">
        <v>1.4E-2</v>
      </c>
      <c r="J36" s="284">
        <f t="shared" ref="J36:R36" si="3">IFERROR((J37/(J38+J39)),0)</f>
        <v>0</v>
      </c>
      <c r="K36" s="241">
        <f t="shared" si="3"/>
        <v>0</v>
      </c>
      <c r="L36" s="241">
        <f t="shared" si="3"/>
        <v>0</v>
      </c>
      <c r="M36" s="241">
        <f t="shared" si="3"/>
        <v>0</v>
      </c>
      <c r="N36" s="241">
        <f t="shared" si="3"/>
        <v>0</v>
      </c>
      <c r="O36" s="241">
        <f t="shared" si="3"/>
        <v>0</v>
      </c>
      <c r="P36" s="241">
        <f t="shared" si="3"/>
        <v>0</v>
      </c>
      <c r="Q36" s="241">
        <f t="shared" si="3"/>
        <v>0</v>
      </c>
      <c r="R36" s="241">
        <f t="shared" si="3"/>
        <v>0</v>
      </c>
      <c r="S36" s="285" t="s">
        <v>569</v>
      </c>
      <c r="T36" s="268"/>
    </row>
    <row r="37" spans="1:20" ht="91.15" customHeight="1" x14ac:dyDescent="0.25">
      <c r="A37" s="332"/>
      <c r="B37" s="243" t="s">
        <v>283</v>
      </c>
      <c r="C37" s="244" t="s">
        <v>249</v>
      </c>
      <c r="D37" s="172" t="s">
        <v>554</v>
      </c>
      <c r="E37" s="245" t="s">
        <v>164</v>
      </c>
      <c r="F37" s="246">
        <v>0</v>
      </c>
      <c r="G37" s="246">
        <v>0</v>
      </c>
      <c r="H37" s="246">
        <v>9</v>
      </c>
      <c r="I37" s="184"/>
      <c r="J37" s="280">
        <f>'Ввод данных'!D105</f>
        <v>0</v>
      </c>
      <c r="K37" s="246">
        <v>0</v>
      </c>
      <c r="L37" s="246">
        <v>0</v>
      </c>
      <c r="M37" s="246">
        <v>0</v>
      </c>
      <c r="N37" s="246">
        <v>0</v>
      </c>
      <c r="O37" s="246">
        <v>0</v>
      </c>
      <c r="P37" s="246">
        <v>0</v>
      </c>
      <c r="Q37" s="246">
        <v>0</v>
      </c>
      <c r="R37" s="246">
        <v>0</v>
      </c>
      <c r="S37" s="242" t="s">
        <v>284</v>
      </c>
      <c r="T37" s="268"/>
    </row>
    <row r="38" spans="1:20" ht="22.5" x14ac:dyDescent="0.25">
      <c r="A38" s="332"/>
      <c r="B38" s="243" t="s">
        <v>88</v>
      </c>
      <c r="C38" s="244" t="s">
        <v>89</v>
      </c>
      <c r="D38" s="172" t="s">
        <v>555</v>
      </c>
      <c r="E38" s="245" t="s">
        <v>90</v>
      </c>
      <c r="F38" s="246">
        <v>0</v>
      </c>
      <c r="G38" s="246">
        <v>0</v>
      </c>
      <c r="H38" s="246">
        <v>1</v>
      </c>
      <c r="I38" s="184"/>
      <c r="J38" s="280">
        <f>'Ввод данных'!D26</f>
        <v>435.5</v>
      </c>
      <c r="K38" s="246">
        <v>0</v>
      </c>
      <c r="L38" s="246">
        <v>0</v>
      </c>
      <c r="M38" s="246">
        <v>0</v>
      </c>
      <c r="N38" s="246">
        <v>0</v>
      </c>
      <c r="O38" s="246">
        <v>0</v>
      </c>
      <c r="P38" s="246">
        <v>0</v>
      </c>
      <c r="Q38" s="246">
        <v>0</v>
      </c>
      <c r="R38" s="246">
        <v>0</v>
      </c>
      <c r="S38" s="242" t="s">
        <v>91</v>
      </c>
      <c r="T38" s="268"/>
    </row>
    <row r="39" spans="1:20" ht="14.65" customHeight="1" x14ac:dyDescent="0.25">
      <c r="A39" s="333"/>
      <c r="B39" s="247" t="s">
        <v>92</v>
      </c>
      <c r="C39" s="261" t="s">
        <v>93</v>
      </c>
      <c r="D39" s="262" t="s">
        <v>556</v>
      </c>
      <c r="E39" s="248" t="s">
        <v>90</v>
      </c>
      <c r="F39" s="249">
        <v>0</v>
      </c>
      <c r="G39" s="249">
        <v>0</v>
      </c>
      <c r="H39" s="249">
        <v>1</v>
      </c>
      <c r="I39" s="233"/>
      <c r="J39" s="280">
        <f>'Ввод данных'!D27</f>
        <v>18.7</v>
      </c>
      <c r="K39" s="249">
        <v>0</v>
      </c>
      <c r="L39" s="249">
        <v>0</v>
      </c>
      <c r="M39" s="249">
        <v>0</v>
      </c>
      <c r="N39" s="249">
        <v>0</v>
      </c>
      <c r="O39" s="249">
        <v>0</v>
      </c>
      <c r="P39" s="249">
        <v>0</v>
      </c>
      <c r="Q39" s="249">
        <v>0</v>
      </c>
      <c r="R39" s="249">
        <v>0</v>
      </c>
      <c r="S39" s="251" t="s">
        <v>94</v>
      </c>
      <c r="T39" s="268"/>
    </row>
    <row r="40" spans="1:20" ht="205.5" customHeight="1" x14ac:dyDescent="0.25">
      <c r="A40" s="348" t="s">
        <v>570</v>
      </c>
      <c r="B40" s="252" t="s">
        <v>618</v>
      </c>
      <c r="C40" s="253" t="s">
        <v>619</v>
      </c>
      <c r="D40" s="254">
        <v>19</v>
      </c>
      <c r="E40" s="255" t="s">
        <v>164</v>
      </c>
      <c r="F40" s="256">
        <f>IFERROR((F41/(F42+F43)),0)</f>
        <v>0</v>
      </c>
      <c r="G40" s="256">
        <f>IFERROR((G41/(G42+G43)),0)</f>
        <v>0</v>
      </c>
      <c r="H40" s="256">
        <f>IFERROR((H41/(H42+H43)),0)</f>
        <v>0</v>
      </c>
      <c r="I40" s="267">
        <v>0.14499999999999999</v>
      </c>
      <c r="J40" s="286">
        <f t="shared" ref="J40:R40" si="4">IFERROR((J41/(J42+J43)),0)</f>
        <v>0</v>
      </c>
      <c r="K40" s="258">
        <f t="shared" si="4"/>
        <v>0</v>
      </c>
      <c r="L40" s="258">
        <f t="shared" si="4"/>
        <v>0</v>
      </c>
      <c r="M40" s="258">
        <f t="shared" si="4"/>
        <v>0</v>
      </c>
      <c r="N40" s="258">
        <f t="shared" si="4"/>
        <v>0</v>
      </c>
      <c r="O40" s="258">
        <f t="shared" si="4"/>
        <v>0</v>
      </c>
      <c r="P40" s="258">
        <f t="shared" si="4"/>
        <v>0</v>
      </c>
      <c r="Q40" s="258">
        <f t="shared" si="4"/>
        <v>0</v>
      </c>
      <c r="R40" s="258">
        <f t="shared" si="4"/>
        <v>0</v>
      </c>
      <c r="S40" s="287" t="s">
        <v>570</v>
      </c>
      <c r="T40" s="268"/>
    </row>
    <row r="41" spans="1:20" ht="198" customHeight="1" x14ac:dyDescent="0.25">
      <c r="A41" s="332"/>
      <c r="B41" s="243" t="s">
        <v>285</v>
      </c>
      <c r="C41" s="244" t="s">
        <v>252</v>
      </c>
      <c r="D41" s="172" t="s">
        <v>559</v>
      </c>
      <c r="E41" s="245" t="s">
        <v>164</v>
      </c>
      <c r="F41" s="246">
        <v>0</v>
      </c>
      <c r="G41" s="246">
        <v>0</v>
      </c>
      <c r="H41" s="246">
        <v>0</v>
      </c>
      <c r="I41" s="184"/>
      <c r="J41" s="280">
        <f>'Ввод данных'!D106</f>
        <v>0</v>
      </c>
      <c r="K41" s="246">
        <v>0</v>
      </c>
      <c r="L41" s="246">
        <v>0</v>
      </c>
      <c r="M41" s="246">
        <v>0</v>
      </c>
      <c r="N41" s="246">
        <v>0</v>
      </c>
      <c r="O41" s="246">
        <v>0</v>
      </c>
      <c r="P41" s="246">
        <v>0</v>
      </c>
      <c r="Q41" s="246">
        <v>0</v>
      </c>
      <c r="R41" s="246">
        <v>0</v>
      </c>
      <c r="S41" s="242" t="s">
        <v>286</v>
      </c>
      <c r="T41" s="268"/>
    </row>
    <row r="42" spans="1:20" ht="22.5" x14ac:dyDescent="0.25">
      <c r="A42" s="332"/>
      <c r="B42" s="243" t="s">
        <v>88</v>
      </c>
      <c r="C42" s="244" t="s">
        <v>89</v>
      </c>
      <c r="D42" s="172" t="s">
        <v>560</v>
      </c>
      <c r="E42" s="245" t="s">
        <v>90</v>
      </c>
      <c r="F42" s="246">
        <f t="shared" ref="F42:H43" si="5">F38</f>
        <v>0</v>
      </c>
      <c r="G42" s="246">
        <f t="shared" si="5"/>
        <v>0</v>
      </c>
      <c r="H42" s="246">
        <f t="shared" si="5"/>
        <v>1</v>
      </c>
      <c r="I42" s="184"/>
      <c r="J42" s="280">
        <f>'Ввод данных'!D26</f>
        <v>435.5</v>
      </c>
      <c r="K42" s="246">
        <f t="shared" ref="K42:R43" si="6">K38</f>
        <v>0</v>
      </c>
      <c r="L42" s="246">
        <f t="shared" si="6"/>
        <v>0</v>
      </c>
      <c r="M42" s="246">
        <f t="shared" si="6"/>
        <v>0</v>
      </c>
      <c r="N42" s="246">
        <f t="shared" si="6"/>
        <v>0</v>
      </c>
      <c r="O42" s="246">
        <f t="shared" si="6"/>
        <v>0</v>
      </c>
      <c r="P42" s="246">
        <f t="shared" si="6"/>
        <v>0</v>
      </c>
      <c r="Q42" s="246">
        <f t="shared" si="6"/>
        <v>0</v>
      </c>
      <c r="R42" s="246">
        <f t="shared" si="6"/>
        <v>0</v>
      </c>
      <c r="S42" s="242" t="s">
        <v>91</v>
      </c>
      <c r="T42" s="268"/>
    </row>
    <row r="43" spans="1:20" ht="14.65" customHeight="1" x14ac:dyDescent="0.25">
      <c r="A43" s="333"/>
      <c r="B43" s="247" t="s">
        <v>92</v>
      </c>
      <c r="C43" s="261" t="s">
        <v>93</v>
      </c>
      <c r="D43" s="262" t="s">
        <v>561</v>
      </c>
      <c r="E43" s="248" t="s">
        <v>90</v>
      </c>
      <c r="F43" s="249">
        <f t="shared" si="5"/>
        <v>0</v>
      </c>
      <c r="G43" s="249">
        <f t="shared" si="5"/>
        <v>0</v>
      </c>
      <c r="H43" s="249">
        <f t="shared" si="5"/>
        <v>1</v>
      </c>
      <c r="I43" s="276"/>
      <c r="J43" s="282">
        <f>'Ввод данных'!D27</f>
        <v>18.7</v>
      </c>
      <c r="K43" s="249">
        <f t="shared" si="6"/>
        <v>0</v>
      </c>
      <c r="L43" s="249">
        <f t="shared" si="6"/>
        <v>0</v>
      </c>
      <c r="M43" s="249">
        <f t="shared" si="6"/>
        <v>0</v>
      </c>
      <c r="N43" s="249">
        <f t="shared" si="6"/>
        <v>0</v>
      </c>
      <c r="O43" s="249">
        <f t="shared" si="6"/>
        <v>0</v>
      </c>
      <c r="P43" s="249">
        <f t="shared" si="6"/>
        <v>0</v>
      </c>
      <c r="Q43" s="249">
        <f t="shared" si="6"/>
        <v>0</v>
      </c>
      <c r="R43" s="249">
        <f t="shared" si="6"/>
        <v>0</v>
      </c>
      <c r="S43" s="251" t="s">
        <v>94</v>
      </c>
      <c r="T43" s="268"/>
    </row>
  </sheetData>
  <sheetProtection algorithmName="SHA-512" hashValue="t4Cgc6qL+iyz+vNNQ+Apl/uWiczWFhlshyJmOIclFeUidOz9I5OqN9tAf1PQf4g46Z1aUj+vhVrIVuFr7pIO0Q==" saltValue="xM0VWNMDfva8lceaGSF3yg==" spinCount="100000" sheet="1" objects="1" scenarios="1" formatColumns="0" formatRows="0"/>
  <autoFilter ref="B1:S35"/>
  <mergeCells count="7">
    <mergeCell ref="A40:A43"/>
    <mergeCell ref="A1:A2"/>
    <mergeCell ref="A36:A39"/>
    <mergeCell ref="A8:A18"/>
    <mergeCell ref="A24:A35"/>
    <mergeCell ref="A3:A7"/>
    <mergeCell ref="A19:A23"/>
  </mergeCells>
  <conditionalFormatting sqref="A3">
    <cfRule type="duplicateValues" dxfId="57" priority="62"/>
  </conditionalFormatting>
  <conditionalFormatting sqref="A8">
    <cfRule type="duplicateValues" dxfId="56" priority="58"/>
  </conditionalFormatting>
  <conditionalFormatting sqref="A19">
    <cfRule type="duplicateValues" dxfId="55" priority="56"/>
  </conditionalFormatting>
  <conditionalFormatting sqref="A24">
    <cfRule type="duplicateValues" dxfId="54" priority="46"/>
  </conditionalFormatting>
  <conditionalFormatting sqref="A36:B36">
    <cfRule type="duplicateValues" dxfId="53" priority="72"/>
  </conditionalFormatting>
  <conditionalFormatting sqref="A40:B40 B41">
    <cfRule type="duplicateValues" dxfId="52" priority="74"/>
  </conditionalFormatting>
  <conditionalFormatting sqref="B3:B5">
    <cfRule type="duplicateValues" dxfId="51" priority="75"/>
  </conditionalFormatting>
  <conditionalFormatting sqref="B6:B7">
    <cfRule type="duplicateValues" dxfId="50" priority="77"/>
  </conditionalFormatting>
  <conditionalFormatting sqref="B8">
    <cfRule type="duplicateValues" dxfId="49" priority="78"/>
  </conditionalFormatting>
  <conditionalFormatting sqref="B11 B13:B14">
    <cfRule type="duplicateValues" dxfId="48" priority="60"/>
  </conditionalFormatting>
  <conditionalFormatting sqref="B9:B10 B15">
    <cfRule type="duplicateValues" dxfId="47" priority="65"/>
  </conditionalFormatting>
  <conditionalFormatting sqref="B16">
    <cfRule type="duplicateValues" dxfId="46" priority="8"/>
  </conditionalFormatting>
  <conditionalFormatting sqref="B17:B18">
    <cfRule type="duplicateValues" dxfId="45" priority="53"/>
  </conditionalFormatting>
  <conditionalFormatting sqref="B19">
    <cfRule type="duplicateValues" dxfId="44" priority="79"/>
  </conditionalFormatting>
  <conditionalFormatting sqref="B20:B21">
    <cfRule type="duplicateValues" dxfId="43" priority="7"/>
  </conditionalFormatting>
  <conditionalFormatting sqref="B22:B23">
    <cfRule type="duplicateValues" dxfId="42" priority="6"/>
  </conditionalFormatting>
  <conditionalFormatting sqref="B24">
    <cfRule type="duplicateValues" dxfId="41" priority="81"/>
  </conditionalFormatting>
  <conditionalFormatting sqref="B25:B28">
    <cfRule type="duplicateValues" dxfId="40" priority="330"/>
  </conditionalFormatting>
  <conditionalFormatting sqref="B29">
    <cfRule type="duplicateValues" dxfId="39" priority="43"/>
  </conditionalFormatting>
  <conditionalFormatting sqref="B32">
    <cfRule type="duplicateValues" dxfId="38" priority="40"/>
  </conditionalFormatting>
  <conditionalFormatting sqref="B30:B31 B33:B35">
    <cfRule type="duplicateValues" dxfId="37" priority="41"/>
  </conditionalFormatting>
  <conditionalFormatting sqref="B37:B39">
    <cfRule type="duplicateValues" dxfId="36" priority="73"/>
  </conditionalFormatting>
  <conditionalFormatting sqref="B42:B43">
    <cfRule type="duplicateValues" dxfId="35" priority="76"/>
  </conditionalFormatting>
  <conditionalFormatting sqref="B12:C12">
    <cfRule type="duplicateValues" dxfId="34" priority="10"/>
  </conditionalFormatting>
  <conditionalFormatting sqref="C16">
    <cfRule type="duplicateValues" dxfId="33" priority="9"/>
  </conditionalFormatting>
  <conditionalFormatting sqref="C17:C18">
    <cfRule type="duplicateValues" dxfId="32" priority="54"/>
  </conditionalFormatting>
  <conditionalFormatting sqref="C20:C23">
    <cfRule type="duplicateValues" dxfId="31" priority="5"/>
  </conditionalFormatting>
  <conditionalFormatting sqref="C3:D5">
    <cfRule type="duplicateValues" dxfId="30" priority="68"/>
  </conditionalFormatting>
  <conditionalFormatting sqref="C6:D7">
    <cfRule type="duplicateValues" dxfId="29" priority="21"/>
  </conditionalFormatting>
  <conditionalFormatting sqref="C8:D8">
    <cfRule type="duplicateValues" dxfId="28" priority="59"/>
  </conditionalFormatting>
  <conditionalFormatting sqref="C9:D11 C13:C15 C17:C18 D12:D18">
    <cfRule type="duplicateValues" dxfId="27" priority="66"/>
  </conditionalFormatting>
  <conditionalFormatting sqref="C19:D19">
    <cfRule type="duplicateValues" dxfId="26" priority="57"/>
  </conditionalFormatting>
  <conditionalFormatting sqref="C24:D24">
    <cfRule type="duplicateValues" dxfId="25" priority="33"/>
  </conditionalFormatting>
  <conditionalFormatting sqref="C25:D28">
    <cfRule type="duplicateValues" dxfId="24" priority="333"/>
  </conditionalFormatting>
  <conditionalFormatting sqref="C29:D35">
    <cfRule type="duplicateValues" dxfId="23" priority="44"/>
  </conditionalFormatting>
  <conditionalFormatting sqref="C30:D35">
    <cfRule type="duplicateValues" dxfId="22" priority="42"/>
  </conditionalFormatting>
  <conditionalFormatting sqref="C36:D36">
    <cfRule type="duplicateValues" dxfId="21" priority="64"/>
  </conditionalFormatting>
  <conditionalFormatting sqref="C37:D39">
    <cfRule type="duplicateValues" dxfId="20" priority="67"/>
  </conditionalFormatting>
  <conditionalFormatting sqref="C40:D40">
    <cfRule type="duplicateValues" dxfId="19" priority="63"/>
  </conditionalFormatting>
  <conditionalFormatting sqref="C41:D41">
    <cfRule type="duplicateValues" dxfId="18" priority="61"/>
  </conditionalFormatting>
  <conditionalFormatting sqref="C42:D43">
    <cfRule type="duplicateValues" dxfId="17" priority="20"/>
  </conditionalFormatting>
  <conditionalFormatting sqref="D20:D23">
    <cfRule type="duplicateValues" dxfId="16" priority="325"/>
  </conditionalFormatting>
  <conditionalFormatting sqref="J3:J43">
    <cfRule type="cellIs" dxfId="15" priority="3" operator="equal">
      <formula>0</formula>
    </cfRule>
  </conditionalFormatting>
  <conditionalFormatting sqref="J4:J7 J9:J18 J20:J23 J25:J35 J37:J39 J41:J43">
    <cfRule type="containsBlanks" dxfId="14" priority="11">
      <formula>LEN(TRIM(J4))=0</formula>
    </cfRule>
  </conditionalFormatting>
  <conditionalFormatting sqref="S3:S7">
    <cfRule type="duplicateValues" dxfId="13" priority="29"/>
  </conditionalFormatting>
  <conditionalFormatting sqref="S8">
    <cfRule type="duplicateValues" dxfId="12" priority="16"/>
  </conditionalFormatting>
  <conditionalFormatting sqref="S9:S18">
    <cfRule type="duplicateValues" dxfId="11" priority="28"/>
  </conditionalFormatting>
  <conditionalFormatting sqref="S19">
    <cfRule type="duplicateValues" dxfId="10" priority="4"/>
  </conditionalFormatting>
  <conditionalFormatting sqref="S20:S23">
    <cfRule type="duplicateValues" dxfId="9" priority="328"/>
  </conditionalFormatting>
  <conditionalFormatting sqref="S24">
    <cfRule type="duplicateValues" dxfId="8" priority="15"/>
  </conditionalFormatting>
  <conditionalFormatting sqref="S26">
    <cfRule type="duplicateValues" dxfId="7" priority="12"/>
  </conditionalFormatting>
  <conditionalFormatting sqref="S25 S27:S35">
    <cfRule type="duplicateValues" dxfId="6" priority="22"/>
  </conditionalFormatting>
  <conditionalFormatting sqref="S36">
    <cfRule type="duplicateValues" dxfId="5" priority="18"/>
  </conditionalFormatting>
  <conditionalFormatting sqref="S37">
    <cfRule type="duplicateValues" dxfId="4" priority="31"/>
  </conditionalFormatting>
  <conditionalFormatting sqref="S38:S39">
    <cfRule type="duplicateValues" dxfId="3" priority="32"/>
  </conditionalFormatting>
  <conditionalFormatting sqref="S40">
    <cfRule type="duplicateValues" dxfId="2" priority="17"/>
  </conditionalFormatting>
  <conditionalFormatting sqref="S41">
    <cfRule type="duplicateValues" dxfId="1" priority="25"/>
  </conditionalFormatting>
  <conditionalFormatting sqref="S42:S43">
    <cfRule type="duplicateValues" dxfId="0" priority="30"/>
  </conditionalFormatting>
  <pageMargins left="0.19685039370078738" right="0.19685039370078738" top="0.19685039370078738" bottom="0.19685039370078738" header="0.31496062992125978" footer="0.31496062992125978"/>
  <pageSetup paperSize="9" scale="58"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6</vt:i4>
      </vt:variant>
    </vt:vector>
  </HeadingPairs>
  <TitlesOfParts>
    <vt:vector size="14" baseType="lpstr">
      <vt:lpstr>Титул</vt:lpstr>
      <vt:lpstr>Ввод данных</vt:lpstr>
      <vt:lpstr>Прил_ПЭ_Базовая часть</vt:lpstr>
      <vt:lpstr>Прил_ПЭ_Базовая часть_расчет 33</vt:lpstr>
      <vt:lpstr>Прил_5_1_ПЭ_Спецчасть_ИЛ</vt:lpstr>
      <vt:lpstr>Прил_5_1_ПЭ_Спецчасть_ИЛ_Рас 33</vt:lpstr>
      <vt:lpstr>Прил_5_2_ПЭ_Спецчасть_ТиОЛ</vt:lpstr>
      <vt:lpstr>Прил_5_2_ПСпецчасть_ТиОЛ_Рас 33</vt:lpstr>
      <vt:lpstr>'Прил_5_1_ПЭ_Спецчасть_ИЛ_Рас 33'!Print_Titles</vt:lpstr>
      <vt:lpstr>'Прил_5_2_ПСпецчасть_ТиОЛ_Рас 33'!Print_Titles</vt:lpstr>
      <vt:lpstr>'Прил_ПЭ_Базовая часть_расчет 33'!Print_Titles</vt:lpstr>
      <vt:lpstr>Прил_5_1_ПЭ_Спецчасть_ИЛ!Область_печати</vt:lpstr>
      <vt:lpstr>'Прил_ПЭ_Базовая часть'!Область_печати</vt:lpstr>
      <vt:lpstr>'Прил_ПЭ_Базовая часть_расчет 33'!Область_печати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SOCIOCENTER</dc:creator>
  <cp:lastModifiedBy>ПГУПС</cp:lastModifiedBy>
  <cp:revision>1</cp:revision>
  <dcterms:created xsi:type="dcterms:W3CDTF">2023-08-02T14:40:42Z</dcterms:created>
  <dcterms:modified xsi:type="dcterms:W3CDTF">2025-01-27T14:01:45Z</dcterms:modified>
</cp:coreProperties>
</file>